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PRAVNÉ PRÁCE 2020\REALIZACE\ST OLC\ST OLC (-63320209-) Opr. nástupišť v obv. OŘ OLC\ZD pro uchazeče\Díl 4 Soupis prací s výkazem výměr\"/>
    </mc:Choice>
  </mc:AlternateContent>
  <bookViews>
    <workbookView xWindow="0" yWindow="0" windowWidth="21570" windowHeight="9405"/>
  </bookViews>
  <sheets>
    <sheet name="Rekapitulace stavby" sheetId="1" r:id="rId1"/>
    <sheet name="01-SO24 - URS - Oprava os..." sheetId="2" r:id="rId2"/>
    <sheet name="02-SO24 - ÚOŽI - Oprava o..." sheetId="3" r:id="rId3"/>
    <sheet name="03-SO24 - VRN - Oprava os..." sheetId="4" r:id="rId4"/>
  </sheets>
  <definedNames>
    <definedName name="_xlnm._FilterDatabase" localSheetId="1" hidden="1">'01-SO24 - URS - Oprava os...'!$C$126:$K$175</definedName>
    <definedName name="_xlnm._FilterDatabase" localSheetId="2" hidden="1">'02-SO24 - ÚOŽI - Oprava o...'!$C$116:$K$186</definedName>
    <definedName name="_xlnm._FilterDatabase" localSheetId="3" hidden="1">'03-SO24 - VRN - Oprava os...'!$C$116:$K$123</definedName>
    <definedName name="_xlnm.Print_Titles" localSheetId="1">'01-SO24 - URS - Oprava os...'!$126:$126</definedName>
    <definedName name="_xlnm.Print_Titles" localSheetId="2">'02-SO24 - ÚOŽI - Oprava o...'!$116:$116</definedName>
    <definedName name="_xlnm.Print_Titles" localSheetId="3">'03-SO24 - VRN - Oprava os...'!$116:$116</definedName>
    <definedName name="_xlnm.Print_Titles" localSheetId="0">'Rekapitulace stavby'!$92:$92</definedName>
    <definedName name="_xlnm.Print_Area" localSheetId="1">'01-SO24 - URS - Oprava os...'!$C$4:$J$76,'01-SO24 - URS - Oprava os...'!$C$114:$K$175</definedName>
    <definedName name="_xlnm.Print_Area" localSheetId="2">'02-SO24 - ÚOŽI - Oprava o...'!$C$4:$J$76,'02-SO24 - ÚOŽI - Oprava o...'!$C$104:$K$186</definedName>
    <definedName name="_xlnm.Print_Area" localSheetId="3">'03-SO24 - VRN - Oprava os...'!$C$4:$J$76,'03-SO24 - VRN - Oprava os...'!$C$104:$K$123</definedName>
    <definedName name="_xlnm.Print_Area" localSheetId="0">'Rekapitulace stavby'!$D$4:$AO$76,'Rekapitulace stavby'!$C$82:$AQ$105</definedName>
  </definedNames>
  <calcPr calcId="162913"/>
</workbook>
</file>

<file path=xl/calcChain.xml><?xml version="1.0" encoding="utf-8"?>
<calcChain xmlns="http://schemas.openxmlformats.org/spreadsheetml/2006/main">
  <c r="J37" i="4" l="1"/>
  <c r="J36" i="4"/>
  <c r="AY97" i="1"/>
  <c r="J35" i="4"/>
  <c r="AX97" i="1" s="1"/>
  <c r="BI123" i="4"/>
  <c r="BH123" i="4"/>
  <c r="BG123" i="4"/>
  <c r="BF123" i="4"/>
  <c r="T123" i="4"/>
  <c r="R123" i="4"/>
  <c r="P123" i="4"/>
  <c r="BI121" i="4"/>
  <c r="BH121" i="4"/>
  <c r="BG121" i="4"/>
  <c r="BF121" i="4"/>
  <c r="T121" i="4"/>
  <c r="R121" i="4"/>
  <c r="P121" i="4"/>
  <c r="BI120" i="4"/>
  <c r="BH120" i="4"/>
  <c r="BG120" i="4"/>
  <c r="BF120" i="4"/>
  <c r="T120" i="4"/>
  <c r="R120" i="4"/>
  <c r="P120" i="4"/>
  <c r="BI119" i="4"/>
  <c r="BH119" i="4"/>
  <c r="BG119" i="4"/>
  <c r="BF119" i="4"/>
  <c r="T119" i="4"/>
  <c r="R119" i="4"/>
  <c r="P119" i="4"/>
  <c r="J114" i="4"/>
  <c r="J113" i="4"/>
  <c r="F113" i="4"/>
  <c r="F111" i="4"/>
  <c r="E109" i="4"/>
  <c r="J92" i="4"/>
  <c r="J91" i="4"/>
  <c r="F91" i="4"/>
  <c r="F89" i="4"/>
  <c r="E87" i="4"/>
  <c r="J18" i="4"/>
  <c r="E18" i="4"/>
  <c r="F114" i="4" s="1"/>
  <c r="J17" i="4"/>
  <c r="J12" i="4"/>
  <c r="J111" i="4" s="1"/>
  <c r="E7" i="4"/>
  <c r="E107" i="4" s="1"/>
  <c r="J37" i="3"/>
  <c r="J36" i="3"/>
  <c r="AY96" i="1"/>
  <c r="J35" i="3"/>
  <c r="AX96" i="1"/>
  <c r="BI186" i="3"/>
  <c r="BH186" i="3"/>
  <c r="BG186" i="3"/>
  <c r="BF186" i="3"/>
  <c r="T186" i="3"/>
  <c r="R186" i="3"/>
  <c r="P186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5" i="3"/>
  <c r="BH175" i="3"/>
  <c r="BG175" i="3"/>
  <c r="BF175" i="3"/>
  <c r="T175" i="3"/>
  <c r="R175" i="3"/>
  <c r="P175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1" i="3"/>
  <c r="BH171" i="3"/>
  <c r="BG171" i="3"/>
  <c r="BF171" i="3"/>
  <c r="T171" i="3"/>
  <c r="R171" i="3"/>
  <c r="P171" i="3"/>
  <c r="BI170" i="3"/>
  <c r="BH170" i="3"/>
  <c r="BG170" i="3"/>
  <c r="BF170" i="3"/>
  <c r="T170" i="3"/>
  <c r="R170" i="3"/>
  <c r="P170" i="3"/>
  <c r="BI168" i="3"/>
  <c r="BH168" i="3"/>
  <c r="BG168" i="3"/>
  <c r="BF168" i="3"/>
  <c r="T168" i="3"/>
  <c r="R168" i="3"/>
  <c r="P168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61" i="3"/>
  <c r="BH161" i="3"/>
  <c r="BG161" i="3"/>
  <c r="BF161" i="3"/>
  <c r="T161" i="3"/>
  <c r="R161" i="3"/>
  <c r="P161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8" i="3"/>
  <c r="BH148" i="3"/>
  <c r="BG148" i="3"/>
  <c r="BF148" i="3"/>
  <c r="T148" i="3"/>
  <c r="R148" i="3"/>
  <c r="P148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1" i="3"/>
  <c r="BH131" i="3"/>
  <c r="BG131" i="3"/>
  <c r="BF131" i="3"/>
  <c r="T131" i="3"/>
  <c r="R131" i="3"/>
  <c r="P131" i="3"/>
  <c r="BI129" i="3"/>
  <c r="BH129" i="3"/>
  <c r="BG129" i="3"/>
  <c r="BF129" i="3"/>
  <c r="T129" i="3"/>
  <c r="R129" i="3"/>
  <c r="P129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T118" i="3" s="1"/>
  <c r="T117" i="3" s="1"/>
  <c r="R119" i="3"/>
  <c r="P119" i="3"/>
  <c r="J114" i="3"/>
  <c r="J113" i="3"/>
  <c r="F113" i="3"/>
  <c r="F111" i="3"/>
  <c r="E109" i="3"/>
  <c r="J92" i="3"/>
  <c r="J91" i="3"/>
  <c r="F91" i="3"/>
  <c r="F89" i="3"/>
  <c r="E87" i="3"/>
  <c r="J18" i="3"/>
  <c r="E18" i="3"/>
  <c r="F92" i="3"/>
  <c r="J17" i="3"/>
  <c r="J12" i="3"/>
  <c r="J111" i="3" s="1"/>
  <c r="E7" i="3"/>
  <c r="E85" i="3"/>
  <c r="J37" i="2"/>
  <c r="J36" i="2"/>
  <c r="AY95" i="1"/>
  <c r="J35" i="2"/>
  <c r="AX95" i="1" s="1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T156" i="2"/>
  <c r="R157" i="2"/>
  <c r="R156" i="2" s="1"/>
  <c r="P157" i="2"/>
  <c r="P156" i="2"/>
  <c r="BI154" i="2"/>
  <c r="BH154" i="2"/>
  <c r="BG154" i="2"/>
  <c r="BF154" i="2"/>
  <c r="T154" i="2"/>
  <c r="T153" i="2" s="1"/>
  <c r="T152" i="2" s="1"/>
  <c r="R154" i="2"/>
  <c r="R153" i="2"/>
  <c r="R152" i="2" s="1"/>
  <c r="P154" i="2"/>
  <c r="P153" i="2" s="1"/>
  <c r="P152" i="2" s="1"/>
  <c r="BI151" i="2"/>
  <c r="BH151" i="2"/>
  <c r="BG151" i="2"/>
  <c r="BF151" i="2"/>
  <c r="T151" i="2"/>
  <c r="T150" i="2"/>
  <c r="R151" i="2"/>
  <c r="R150" i="2"/>
  <c r="P151" i="2"/>
  <c r="P150" i="2"/>
  <c r="BI149" i="2"/>
  <c r="BH149" i="2"/>
  <c r="BG149" i="2"/>
  <c r="BF149" i="2"/>
  <c r="T149" i="2"/>
  <c r="T148" i="2"/>
  <c r="R149" i="2"/>
  <c r="R148" i="2" s="1"/>
  <c r="P149" i="2"/>
  <c r="P148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5" i="2"/>
  <c r="BH135" i="2"/>
  <c r="BG135" i="2"/>
  <c r="BF135" i="2"/>
  <c r="T135" i="2"/>
  <c r="R135" i="2"/>
  <c r="P135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J124" i="2"/>
  <c r="J123" i="2"/>
  <c r="F123" i="2"/>
  <c r="F121" i="2"/>
  <c r="E119" i="2"/>
  <c r="J92" i="2"/>
  <c r="J91" i="2"/>
  <c r="F91" i="2"/>
  <c r="F89" i="2"/>
  <c r="E87" i="2"/>
  <c r="J18" i="2"/>
  <c r="E18" i="2"/>
  <c r="F124" i="2" s="1"/>
  <c r="J17" i="2"/>
  <c r="J12" i="2"/>
  <c r="J89" i="2"/>
  <c r="E7" i="2"/>
  <c r="E117" i="2" s="1"/>
  <c r="CK103" i="1"/>
  <c r="CJ103" i="1"/>
  <c r="CI103" i="1"/>
  <c r="CH103" i="1"/>
  <c r="CG103" i="1"/>
  <c r="CF103" i="1"/>
  <c r="BZ103" i="1"/>
  <c r="CE103" i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L90" i="1"/>
  <c r="AM90" i="1"/>
  <c r="AM89" i="1"/>
  <c r="L89" i="1"/>
  <c r="AM87" i="1"/>
  <c r="L87" i="1"/>
  <c r="L85" i="1"/>
  <c r="L84" i="1"/>
  <c r="J121" i="4"/>
  <c r="J181" i="3"/>
  <c r="J180" i="3"/>
  <c r="BK179" i="3"/>
  <c r="J178" i="3"/>
  <c r="BK176" i="3"/>
  <c r="BK175" i="3"/>
  <c r="J174" i="3"/>
  <c r="J173" i="3"/>
  <c r="BK162" i="3"/>
  <c r="J161" i="3"/>
  <c r="J160" i="3"/>
  <c r="J159" i="3"/>
  <c r="J157" i="3"/>
  <c r="J155" i="3"/>
  <c r="J144" i="3"/>
  <c r="J142" i="3"/>
  <c r="BK141" i="3"/>
  <c r="J138" i="3"/>
  <c r="BK131" i="3"/>
  <c r="J129" i="3"/>
  <c r="BK127" i="3"/>
  <c r="J126" i="3"/>
  <c r="BK125" i="3"/>
  <c r="BK124" i="3"/>
  <c r="J123" i="3"/>
  <c r="BK166" i="2"/>
  <c r="J165" i="2"/>
  <c r="BK164" i="2"/>
  <c r="BK160" i="2"/>
  <c r="J159" i="2"/>
  <c r="J157" i="2"/>
  <c r="J154" i="2"/>
  <c r="BK141" i="2"/>
  <c r="BK132" i="2"/>
  <c r="J130" i="2"/>
  <c r="BK123" i="4"/>
  <c r="BK119" i="4"/>
  <c r="J119" i="4"/>
  <c r="J123" i="4"/>
  <c r="J186" i="3"/>
  <c r="J183" i="3"/>
  <c r="J177" i="3"/>
  <c r="BK173" i="3"/>
  <c r="J172" i="3"/>
  <c r="BK171" i="3"/>
  <c r="J170" i="3"/>
  <c r="J168" i="3"/>
  <c r="BK166" i="3"/>
  <c r="J165" i="3"/>
  <c r="J164" i="3"/>
  <c r="BK160" i="3"/>
  <c r="J158" i="3"/>
  <c r="BK157" i="3"/>
  <c r="J156" i="3"/>
  <c r="BK152" i="3"/>
  <c r="J151" i="3"/>
  <c r="BK150" i="3"/>
  <c r="J149" i="3"/>
  <c r="J148" i="3"/>
  <c r="J147" i="3"/>
  <c r="J146" i="3"/>
  <c r="J145" i="3"/>
  <c r="J143" i="3"/>
  <c r="BK142" i="3"/>
  <c r="J140" i="3"/>
  <c r="BK137" i="3"/>
  <c r="J136" i="3"/>
  <c r="J134" i="3"/>
  <c r="J122" i="3"/>
  <c r="J121" i="3"/>
  <c r="BK120" i="3"/>
  <c r="J119" i="3"/>
  <c r="J175" i="2"/>
  <c r="BK173" i="2"/>
  <c r="J172" i="2"/>
  <c r="J168" i="2"/>
  <c r="J166" i="2"/>
  <c r="J163" i="2"/>
  <c r="BK162" i="2"/>
  <c r="J161" i="2"/>
  <c r="BK157" i="2"/>
  <c r="BK151" i="2"/>
  <c r="J149" i="2"/>
  <c r="BK147" i="2"/>
  <c r="J144" i="2"/>
  <c r="J138" i="2"/>
  <c r="J135" i="2"/>
  <c r="J133" i="2"/>
  <c r="BK121" i="4"/>
  <c r="BK120" i="4"/>
  <c r="J120" i="4"/>
  <c r="BK186" i="3"/>
  <c r="BK183" i="3"/>
  <c r="BK182" i="3"/>
  <c r="J182" i="3"/>
  <c r="BK181" i="3"/>
  <c r="BK180" i="3"/>
  <c r="J179" i="3"/>
  <c r="BK178" i="3"/>
  <c r="BK177" i="3"/>
  <c r="J176" i="3"/>
  <c r="J175" i="3"/>
  <c r="BK174" i="3"/>
  <c r="BK172" i="3"/>
  <c r="J171" i="3"/>
  <c r="BK170" i="3"/>
  <c r="BK168" i="3"/>
  <c r="J166" i="3"/>
  <c r="BK165" i="3"/>
  <c r="BK164" i="3"/>
  <c r="BK163" i="3"/>
  <c r="J163" i="3"/>
  <c r="J162" i="3"/>
  <c r="BK161" i="3"/>
  <c r="BK159" i="3"/>
  <c r="BK158" i="3"/>
  <c r="BK156" i="3"/>
  <c r="BK155" i="3"/>
  <c r="J152" i="3"/>
  <c r="BK151" i="3"/>
  <c r="J150" i="3"/>
  <c r="BK149" i="3"/>
  <c r="BK148" i="3"/>
  <c r="BK147" i="3"/>
  <c r="BK146" i="3"/>
  <c r="BK145" i="3"/>
  <c r="BK144" i="3"/>
  <c r="BK143" i="3"/>
  <c r="J141" i="3"/>
  <c r="BK140" i="3"/>
  <c r="BK138" i="3"/>
  <c r="J137" i="3"/>
  <c r="BK136" i="3"/>
  <c r="BK134" i="3"/>
  <c r="J131" i="3"/>
  <c r="BK129" i="3"/>
  <c r="J127" i="3"/>
  <c r="BK126" i="3"/>
  <c r="J125" i="3"/>
  <c r="J124" i="3"/>
  <c r="BK123" i="3"/>
  <c r="BK122" i="3"/>
  <c r="BK121" i="3"/>
  <c r="J120" i="3"/>
  <c r="BK119" i="3"/>
  <c r="BK175" i="2"/>
  <c r="J173" i="2"/>
  <c r="BK172" i="2"/>
  <c r="BK168" i="2"/>
  <c r="BK165" i="2"/>
  <c r="J164" i="2"/>
  <c r="BK163" i="2"/>
  <c r="J162" i="2"/>
  <c r="BK161" i="2"/>
  <c r="J160" i="2"/>
  <c r="BK159" i="2"/>
  <c r="BK154" i="2"/>
  <c r="J151" i="2"/>
  <c r="BK149" i="2"/>
  <c r="J147" i="2"/>
  <c r="BK144" i="2"/>
  <c r="J141" i="2"/>
  <c r="BK138" i="2"/>
  <c r="BK135" i="2"/>
  <c r="BK133" i="2"/>
  <c r="J132" i="2"/>
  <c r="BK130" i="2"/>
  <c r="AS94" i="1"/>
  <c r="P129" i="2" l="1"/>
  <c r="BK134" i="2"/>
  <c r="J134" i="2"/>
  <c r="J99" i="2"/>
  <c r="R134" i="2"/>
  <c r="P158" i="2"/>
  <c r="P155" i="2"/>
  <c r="BK167" i="2"/>
  <c r="J167" i="2" s="1"/>
  <c r="J107" i="2" s="1"/>
  <c r="P167" i="2"/>
  <c r="P118" i="3"/>
  <c r="P117" i="3" s="1"/>
  <c r="AU96" i="1" s="1"/>
  <c r="R118" i="4"/>
  <c r="R117" i="4"/>
  <c r="T129" i="2"/>
  <c r="P134" i="2"/>
  <c r="R158" i="2"/>
  <c r="R155" i="2"/>
  <c r="R167" i="2"/>
  <c r="R118" i="3"/>
  <c r="R117" i="3"/>
  <c r="BK118" i="4"/>
  <c r="J118" i="4" s="1"/>
  <c r="J97" i="4" s="1"/>
  <c r="P118" i="4"/>
  <c r="P117" i="4"/>
  <c r="AU97" i="1" s="1"/>
  <c r="BK129" i="2"/>
  <c r="J129" i="2"/>
  <c r="J98" i="2"/>
  <c r="R129" i="2"/>
  <c r="R128" i="2"/>
  <c r="T134" i="2"/>
  <c r="BK158" i="2"/>
  <c r="J158" i="2" s="1"/>
  <c r="J106" i="2" s="1"/>
  <c r="T158" i="2"/>
  <c r="T155" i="2"/>
  <c r="T167" i="2"/>
  <c r="BK118" i="3"/>
  <c r="J118" i="3" s="1"/>
  <c r="J97" i="3" s="1"/>
  <c r="T118" i="4"/>
  <c r="T117" i="4"/>
  <c r="E85" i="2"/>
  <c r="F92" i="2"/>
  <c r="BE132" i="2"/>
  <c r="BE133" i="2"/>
  <c r="BE138" i="2"/>
  <c r="BE141" i="2"/>
  <c r="BE154" i="2"/>
  <c r="BE157" i="2"/>
  <c r="BE160" i="2"/>
  <c r="BE163" i="2"/>
  <c r="BE165" i="2"/>
  <c r="BE166" i="2"/>
  <c r="BK150" i="2"/>
  <c r="J150" i="2"/>
  <c r="J101" i="2" s="1"/>
  <c r="J89" i="3"/>
  <c r="E107" i="3"/>
  <c r="F114" i="3"/>
  <c r="BE120" i="3"/>
  <c r="BE125" i="3"/>
  <c r="BE127" i="3"/>
  <c r="BE131" i="3"/>
  <c r="BE134" i="3"/>
  <c r="BE141" i="3"/>
  <c r="BE145" i="3"/>
  <c r="BE156" i="3"/>
  <c r="BE158" i="3"/>
  <c r="BE159" i="3"/>
  <c r="BE160" i="3"/>
  <c r="BE164" i="3"/>
  <c r="BE165" i="3"/>
  <c r="BE166" i="3"/>
  <c r="BE172" i="3"/>
  <c r="BE174" i="3"/>
  <c r="BE177" i="3"/>
  <c r="BE178" i="3"/>
  <c r="BE179" i="3"/>
  <c r="BE181" i="3"/>
  <c r="BE183" i="3"/>
  <c r="BE119" i="4"/>
  <c r="BE120" i="4"/>
  <c r="BE123" i="4"/>
  <c r="J121" i="2"/>
  <c r="BE130" i="2"/>
  <c r="BE159" i="2"/>
  <c r="BE164" i="2"/>
  <c r="BK148" i="2"/>
  <c r="J148" i="2"/>
  <c r="J100" i="2" s="1"/>
  <c r="BK153" i="2"/>
  <c r="J153" i="2" s="1"/>
  <c r="J103" i="2" s="1"/>
  <c r="BK156" i="2"/>
  <c r="J156" i="2"/>
  <c r="J105" i="2" s="1"/>
  <c r="BE122" i="3"/>
  <c r="BE123" i="3"/>
  <c r="BE124" i="3"/>
  <c r="BE126" i="3"/>
  <c r="BE129" i="3"/>
  <c r="BE138" i="3"/>
  <c r="BE140" i="3"/>
  <c r="BE143" i="3"/>
  <c r="BE161" i="3"/>
  <c r="BE162" i="3"/>
  <c r="BE175" i="3"/>
  <c r="BE176" i="3"/>
  <c r="BE186" i="3"/>
  <c r="E85" i="4"/>
  <c r="J89" i="4"/>
  <c r="F92" i="4"/>
  <c r="BE135" i="2"/>
  <c r="BE144" i="2"/>
  <c r="BE147" i="2"/>
  <c r="BE149" i="2"/>
  <c r="BE151" i="2"/>
  <c r="BE161" i="2"/>
  <c r="BE162" i="2"/>
  <c r="BE168" i="2"/>
  <c r="BE172" i="2"/>
  <c r="BE173" i="2"/>
  <c r="BE175" i="2"/>
  <c r="BE119" i="3"/>
  <c r="BE121" i="3"/>
  <c r="BE136" i="3"/>
  <c r="BE137" i="3"/>
  <c r="BE142" i="3"/>
  <c r="BE144" i="3"/>
  <c r="BE146" i="3"/>
  <c r="BE147" i="3"/>
  <c r="BE148" i="3"/>
  <c r="BE149" i="3"/>
  <c r="BE150" i="3"/>
  <c r="BE151" i="3"/>
  <c r="BE152" i="3"/>
  <c r="BE155" i="3"/>
  <c r="BE157" i="3"/>
  <c r="BE163" i="3"/>
  <c r="BE168" i="3"/>
  <c r="BE170" i="3"/>
  <c r="BE171" i="3"/>
  <c r="BE173" i="3"/>
  <c r="BE180" i="3"/>
  <c r="BE182" i="3"/>
  <c r="BE121" i="4"/>
  <c r="J34" i="2"/>
  <c r="AW95" i="1" s="1"/>
  <c r="F34" i="3"/>
  <c r="BA96" i="1" s="1"/>
  <c r="F37" i="3"/>
  <c r="BD96" i="1" s="1"/>
  <c r="J34" i="4"/>
  <c r="AW97" i="1" s="1"/>
  <c r="F36" i="4"/>
  <c r="BC97" i="1" s="1"/>
  <c r="F37" i="2"/>
  <c r="BD95" i="1" s="1"/>
  <c r="J34" i="3"/>
  <c r="AW96" i="1" s="1"/>
  <c r="F35" i="2"/>
  <c r="BB95" i="1" s="1"/>
  <c r="F35" i="3"/>
  <c r="BB96" i="1" s="1"/>
  <c r="F34" i="2"/>
  <c r="BA95" i="1" s="1"/>
  <c r="F36" i="3"/>
  <c r="BC96" i="1" s="1"/>
  <c r="F34" i="4"/>
  <c r="BA97" i="1" s="1"/>
  <c r="F35" i="4"/>
  <c r="BB97" i="1" s="1"/>
  <c r="F37" i="4"/>
  <c r="BD97" i="1" s="1"/>
  <c r="F36" i="2"/>
  <c r="BC95" i="1" s="1"/>
  <c r="R127" i="2" l="1"/>
  <c r="P128" i="2"/>
  <c r="P127" i="2"/>
  <c r="AU95" i="1"/>
  <c r="AU94" i="1" s="1"/>
  <c r="T128" i="2"/>
  <c r="T127" i="2" s="1"/>
  <c r="BK152" i="2"/>
  <c r="J152" i="2"/>
  <c r="J102" i="2" s="1"/>
  <c r="BK155" i="2"/>
  <c r="J155" i="2"/>
  <c r="J104" i="2"/>
  <c r="BK117" i="4"/>
  <c r="J117" i="4" s="1"/>
  <c r="J30" i="4" s="1"/>
  <c r="AG97" i="1" s="1"/>
  <c r="BK128" i="2"/>
  <c r="J128" i="2"/>
  <c r="J97" i="2" s="1"/>
  <c r="BK117" i="3"/>
  <c r="J117" i="3"/>
  <c r="J96" i="3"/>
  <c r="BA94" i="1"/>
  <c r="W33" i="1" s="1"/>
  <c r="BD94" i="1"/>
  <c r="W36" i="1"/>
  <c r="F33" i="2"/>
  <c r="AZ95" i="1" s="1"/>
  <c r="BC94" i="1"/>
  <c r="W35" i="1"/>
  <c r="BB94" i="1"/>
  <c r="W34" i="1" s="1"/>
  <c r="J33" i="2"/>
  <c r="AV95" i="1"/>
  <c r="AT95" i="1"/>
  <c r="F33" i="4"/>
  <c r="AZ97" i="1" s="1"/>
  <c r="F33" i="3"/>
  <c r="AZ96" i="1"/>
  <c r="J33" i="4"/>
  <c r="AV97" i="1" s="1"/>
  <c r="AT97" i="1" s="1"/>
  <c r="J33" i="3"/>
  <c r="AV96" i="1" s="1"/>
  <c r="AT96" i="1" s="1"/>
  <c r="J39" i="4" l="1"/>
  <c r="BK127" i="2"/>
  <c r="J127" i="2"/>
  <c r="J96" i="2"/>
  <c r="J96" i="4"/>
  <c r="AN97" i="1"/>
  <c r="AZ94" i="1"/>
  <c r="AV94" i="1"/>
  <c r="AX94" i="1"/>
  <c r="AY94" i="1"/>
  <c r="AW94" i="1"/>
  <c r="AK33" i="1"/>
  <c r="J30" i="3"/>
  <c r="AG96" i="1"/>
  <c r="AN96" i="1"/>
  <c r="J39" i="3" l="1"/>
  <c r="AT94" i="1"/>
  <c r="J30" i="2"/>
  <c r="AG95" i="1"/>
  <c r="AN95" i="1" s="1"/>
  <c r="J39" i="2" l="1"/>
  <c r="AG94" i="1"/>
  <c r="AK26" i="1"/>
  <c r="AN94" i="1" l="1"/>
  <c r="AG101" i="1"/>
  <c r="CD101" i="1"/>
  <c r="AG102" i="1"/>
  <c r="CD102" i="1" s="1"/>
  <c r="AG100" i="1"/>
  <c r="CD100" i="1"/>
  <c r="AG103" i="1"/>
  <c r="CD103" i="1" l="1"/>
  <c r="AG99" i="1"/>
  <c r="AK27" i="1"/>
  <c r="W32" i="1"/>
  <c r="AV100" i="1"/>
  <c r="BY100" i="1"/>
  <c r="AV103" i="1"/>
  <c r="BY103" i="1"/>
  <c r="AV101" i="1"/>
  <c r="BY101" i="1"/>
  <c r="AV102" i="1"/>
  <c r="BY102" i="1"/>
  <c r="AK32" i="1" l="1"/>
  <c r="AK29" i="1"/>
  <c r="AN103" i="1"/>
  <c r="AN101" i="1"/>
  <c r="AN100" i="1"/>
  <c r="AN102" i="1"/>
  <c r="AG105" i="1"/>
  <c r="AK38" i="1" l="1"/>
  <c r="AN99" i="1"/>
  <c r="AN105" i="1"/>
</calcChain>
</file>

<file path=xl/sharedStrings.xml><?xml version="1.0" encoding="utf-8"?>
<sst xmlns="http://schemas.openxmlformats.org/spreadsheetml/2006/main" count="2095" uniqueCount="503">
  <si>
    <t>Export Komplet</t>
  </si>
  <si>
    <t/>
  </si>
  <si>
    <t>2.0</t>
  </si>
  <si>
    <t>ZAMOK</t>
  </si>
  <si>
    <t>False</t>
  </si>
  <si>
    <t>{19b9c01a-6481-4356-9501-217aef866a96}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</si>
  <si>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</si>
  <si>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</si>
  <si>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</si>
  <si>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</si>
  <si>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</si>
  <si>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</si>
  <si>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</si>
  <si>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</si>
  <si>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1906084-01_SO24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</si>
  <si>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</si>
  <si>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</si>
  <si>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silnoproudých zařízení OŘ Olomouc - Oprava osvětlení zast. Kaple</t>
  </si>
  <si>
    <t>KSO:</t>
  </si>
  <si>
    <t>CC-CZ:</t>
  </si>
  <si>
    <t>Místo:</t>
  </si>
  <si>
    <t>Čelechovice na Hané - Kaple</t>
  </si>
  <si>
    <t>Datum:</t>
  </si>
  <si>
    <t>Zadavatel:</t>
  </si>
  <si>
    <t>IČ:</t>
  </si>
  <si>
    <t>Správa železnic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</si>
  <si>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</si>
  <si>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</si>
  <si>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</si>
  <si>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</si>
  <si>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</si>
  <si>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</si>
  <si>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</si>
  <si>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Tomáš Voldán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</si>
  <si>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</si>
  <si>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</si>
  <si>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</si>
  <si>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</si>
  <si>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</si>
  <si>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</si>
  <si>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</si>
  <si>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</si>
  <si>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</si>
  <si>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</si>
  <si>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</si>
  <si>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</si>
  <si>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</si>
  <si>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</si>
  <si>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</si>
  <si>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</si>
  <si>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</si>
  <si>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</si>
  <si>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</si>
  <si>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</si>
  <si>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</si>
  <si>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</si>
  <si>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</si>
  <si>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</si>
  <si>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</si>
  <si>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</si>
  <si>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</si>
  <si>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</si>
  <si>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</si>
  <si>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</si>
  <si>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</si>
  <si>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</si>
  <si>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</si>
  <si>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</si>
  <si>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</si>
  <si>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</si>
  <si>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</si>
  <si>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</si>
  <si>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</si>
  <si>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</si>
  <si>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</si>
  <si>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</si>
  <si>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</si>
  <si>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</si>
  <si>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</si>
  <si>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</si>
  <si>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</si>
  <si>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</si>
  <si>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01-SO24 - URS</t>
  </si>
  <si>
    <t>Oprava osvětlení zast. Kaple</t>
  </si>
  <si>
    <t>STA</t>
  </si>
  <si>
    <t>1</t>
  </si>
  <si>
    <t>{ce3eb9c3-7cd6-41e2-9b49-bd1867066e7c}</t>
  </si>
  <si>
    <t>2</t>
  </si>
  <si>
    <t>02-SO24 - ÚOŽI</t>
  </si>
  <si>
    <t>{65febe1a-c48d-4dc8-ac83-3000d00f7102}</t>
  </si>
  <si>
    <t>03-SO24</t>
  </si>
  <si>
    <t>VRN - Oprava osvětlení zast. Kaple</t>
  </si>
  <si>
    <t>{ac1ac187-d74d-4126-8555-68f716c8d8f4}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</si>
  <si>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</si>
  <si>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</si>
  <si>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</si>
  <si>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</si>
  <si>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</si>
  <si>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</si>
  <si>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</si>
  <si>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</si>
  <si>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</si>
  <si>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</si>
  <si>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</si>
  <si>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01-SO24 - URS - Oprava osvětlení zast. Kaple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</si>
  <si>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</si>
  <si>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</si>
  <si>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</si>
  <si>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</si>
  <si>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</si>
  <si>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</si>
  <si>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</si>
  <si>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</si>
  <si>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</si>
  <si>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 xml:space="preserve">    998 - Přesun hmot</t>
  </si>
  <si>
    <t>PSV - Práce a dodávky PSV</t>
  </si>
  <si>
    <t xml:space="preserve">    741 - Elektroinstalace - silnoproud</t>
  </si>
  <si>
    <t>M - Práce a dodávky M</t>
  </si>
  <si>
    <t xml:space="preserve">    22-M - Montáže technologických zařízení pro dopravní stavby</t>
  </si>
  <si>
    <t xml:space="preserve">    46-M - Zemní práce při extr.mont.pracích</t>
  </si>
  <si>
    <t>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</si>
  <si>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</si>
  <si>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</si>
  <si>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</si>
  <si>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</si>
  <si>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</si>
  <si>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</si>
  <si>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</si>
  <si>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</si>
  <si>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</si>
  <si>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</si>
  <si>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</si>
  <si>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</si>
  <si>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</si>
  <si>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</si>
  <si>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</si>
  <si>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</si>
  <si>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</si>
  <si>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</si>
  <si>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132352501</t>
  </si>
  <si>
    <t>Hloubení rýh š do 800 mm vedle kolejí strojně v hornině třídy těžitelnosti II, skupiny 4</t>
  </si>
  <si>
    <t>m3</t>
  </si>
  <si>
    <t>CS ÚRS 2020 02</t>
  </si>
  <si>
    <t>4</t>
  </si>
  <si>
    <t>1213129139</t>
  </si>
  <si>
    <t>VV</t>
  </si>
  <si>
    <t>(52+6+10+5)*0,35*0,8</t>
  </si>
  <si>
    <t>174101101</t>
  </si>
  <si>
    <t>Zásyp jam, šachet rýh nebo kolem objektů sypaninou se zhutněním</t>
  </si>
  <si>
    <t>-1935656632</t>
  </si>
  <si>
    <t>3</t>
  </si>
  <si>
    <t>997013111</t>
  </si>
  <si>
    <t>Vnitrostaveništní doprava suti a vybouraných hmot pro budovy v do 6 m s použitím mechanizace</t>
  </si>
  <si>
    <t>t</t>
  </si>
  <si>
    <t>-2146432346</t>
  </si>
  <si>
    <t>Zakládání</t>
  </si>
  <si>
    <t>271532212</t>
  </si>
  <si>
    <t>Podsyp pod základové konstrukce se zhutněním z hrubého kameniva frakce 16 až 32 mm</t>
  </si>
  <si>
    <t>-478636725</t>
  </si>
  <si>
    <t>(0,8*0,8*0,01)*3</t>
  </si>
  <si>
    <t>Součet</t>
  </si>
  <si>
    <t>5</t>
  </si>
  <si>
    <t>271562211</t>
  </si>
  <si>
    <t>Podsyp pod základové konstrukce se zhutněním z drobného kameniva frakce 0 až 4 mm</t>
  </si>
  <si>
    <t>135494019</t>
  </si>
  <si>
    <t>6</t>
  </si>
  <si>
    <t>275321311</t>
  </si>
  <si>
    <t>Základové patky ze ŽB bez zvýšených nároků na prostředí tř. C 16/20</t>
  </si>
  <si>
    <t>-1958575733</t>
  </si>
  <si>
    <t>(0,8*0,8*1,8)*3</t>
  </si>
  <si>
    <t>7</t>
  </si>
  <si>
    <t>275351121</t>
  </si>
  <si>
    <t>Zřízení bednění základových patek</t>
  </si>
  <si>
    <t>m2</t>
  </si>
  <si>
    <t>1518624351</t>
  </si>
  <si>
    <t>(0,8*1,0*4)*3</t>
  </si>
  <si>
    <t>8</t>
  </si>
  <si>
    <t>275351122</t>
  </si>
  <si>
    <t>Odstranění bednění základových patek</t>
  </si>
  <si>
    <t>-245046245</t>
  </si>
  <si>
    <t>9</t>
  </si>
  <si>
    <t>Ostatní konstrukce a práce, bourání</t>
  </si>
  <si>
    <t>971042141</t>
  </si>
  <si>
    <t>Vybourání otvorů v betonových příčkách a zdech D do 60 mm tl do 300 mm</t>
  </si>
  <si>
    <t>kus</t>
  </si>
  <si>
    <t>2061179709</t>
  </si>
  <si>
    <t>998</t>
  </si>
  <si>
    <t>Přesun hmot</t>
  </si>
  <si>
    <t>10</t>
  </si>
  <si>
    <t>998011001</t>
  </si>
  <si>
    <t>Přesun hmot pro budovy zděné v do 6 m</t>
  </si>
  <si>
    <t>1414335520</t>
  </si>
  <si>
    <t>PSV</t>
  </si>
  <si>
    <t>Práce a dodávky PSV</t>
  </si>
  <si>
    <t>741</t>
  </si>
  <si>
    <t>Elektroinstalace - silnoproud</t>
  </si>
  <si>
    <t>11</t>
  </si>
  <si>
    <t>741211813</t>
  </si>
  <si>
    <t>Demontáž rozvodnic kovových pod omítkou s krytím do IPx4 plochou do 0,8 m2</t>
  </si>
  <si>
    <t>16</t>
  </si>
  <si>
    <t>718549728</t>
  </si>
  <si>
    <t>M</t>
  </si>
  <si>
    <t>Práce a dodávky M</t>
  </si>
  <si>
    <t>22-M</t>
  </si>
  <si>
    <t>Montáže technologických zařízení pro dopravní stavby</t>
  </si>
  <si>
    <t>12</t>
  </si>
  <si>
    <t>220110401</t>
  </si>
  <si>
    <t>Montáž smršťovací koncovky na zemní kabel</t>
  </si>
  <si>
    <t>64</t>
  </si>
  <si>
    <t>889683643</t>
  </si>
  <si>
    <t>46-M</t>
  </si>
  <si>
    <t>Zemní práce při extr.mont.pracích</t>
  </si>
  <si>
    <t>13</t>
  </si>
  <si>
    <t>460050004</t>
  </si>
  <si>
    <t>Hloubení nezapažených jam pro stožáry jednoduché délky do 8 m na rovině ručně v hornině tř 4</t>
  </si>
  <si>
    <t>-1902861274</t>
  </si>
  <si>
    <t>14</t>
  </si>
  <si>
    <t>460470011</t>
  </si>
  <si>
    <t>Provizorní zajištění kabelů ve výkopech při jejich křížení</t>
  </si>
  <si>
    <t>-663048754</t>
  </si>
  <si>
    <t>460470012</t>
  </si>
  <si>
    <t>Provizorní zajištění kabelů ve výkopech při jejich souběhu</t>
  </si>
  <si>
    <t>m</t>
  </si>
  <si>
    <t>-2129276537</t>
  </si>
  <si>
    <t>460620007</t>
  </si>
  <si>
    <t>Zatravnění včetně zalití vodou na rovině</t>
  </si>
  <si>
    <t>-404352296</t>
  </si>
  <si>
    <t>17</t>
  </si>
  <si>
    <t>460680502</t>
  </si>
  <si>
    <t>Vysekání rýh pro montáž trubek a kabelů ve zdivu betonovém hloubky do 3 cm a šířky do 5 cm</t>
  </si>
  <si>
    <t>-1297488899</t>
  </si>
  <si>
    <t>18</t>
  </si>
  <si>
    <t>612325102</t>
  </si>
  <si>
    <t>Vápenocementová hrubá omítka rýh ve stěnách šířky do 300 mm</t>
  </si>
  <si>
    <t>1906180776</t>
  </si>
  <si>
    <t>19</t>
  </si>
  <si>
    <t>612325111</t>
  </si>
  <si>
    <t>Vápenocementová hladká omítka rýh ve stěnách šířky do 150 mm</t>
  </si>
  <si>
    <t>-857032664</t>
  </si>
  <si>
    <t>20</t>
  </si>
  <si>
    <t>139911121</t>
  </si>
  <si>
    <t>Bourání kcí v hloubených vykopávkách ze zdiva z betonu prostého ručně</t>
  </si>
  <si>
    <t>1651437511</t>
  </si>
  <si>
    <t>997</t>
  </si>
  <si>
    <t>Přesun sutě</t>
  </si>
  <si>
    <t>997013501</t>
  </si>
  <si>
    <t>Odvoz suti a vybouraných hmot na skládku nebo meziskládku do 1 km se složením</t>
  </si>
  <si>
    <t>1145623273</t>
  </si>
  <si>
    <t>Beton z demolic osv. stožárů</t>
  </si>
  <si>
    <t>1,5*2,2</t>
  </si>
  <si>
    <t>22</t>
  </si>
  <si>
    <t>997013511</t>
  </si>
  <si>
    <t>Odvoz suti a vybouraných hmot z meziskládky na skládku do 1 km s naložením a se složením</t>
  </si>
  <si>
    <t>1376709672</t>
  </si>
  <si>
    <t>23</t>
  </si>
  <si>
    <t>997013509</t>
  </si>
  <si>
    <t>Příplatek k odvozu suti a vybouraných hmot na skládku ZKD 1 km přes 1 km</t>
  </si>
  <si>
    <t>1886889436</t>
  </si>
  <si>
    <t>3,3*22</t>
  </si>
  <si>
    <t>24</t>
  </si>
  <si>
    <t>997013601</t>
  </si>
  <si>
    <t>Poplatek za uložení na skládce (skládkovné) stavebního odpadu betonového kód odpadu 17 01 01</t>
  </si>
  <si>
    <t>-1137572680</t>
  </si>
  <si>
    <t>02-SO24 - ÚOŽI - Oprava osvětlení zast. Kaple</t>
  </si>
  <si>
    <t>OST - Ostatní práce, revize, zkoušky, doprava</t>
  </si>
  <si>
    <t>OST</t>
  </si>
  <si>
    <t>Ostatní práce, revize, zkoušky, doprava</t>
  </si>
  <si>
    <t>7491652010</t>
  </si>
  <si>
    <t>Montáž vnějšího uzemnění uzemňovacích vodičů v zemi z pozinkované oceli (FeZn) do 120 mm2</t>
  </si>
  <si>
    <t>ÚOŽI 2019 01</t>
  </si>
  <si>
    <t>512</t>
  </si>
  <si>
    <t>-740761779</t>
  </si>
  <si>
    <t>7491600190</t>
  </si>
  <si>
    <t>Uzemnění Vnější Uzemňovací vedení v zemi, kruhovým vodičem FeZn do D=10 mm</t>
  </si>
  <si>
    <t>Sborník UOŽI 01 2020</t>
  </si>
  <si>
    <t>128</t>
  </si>
  <si>
    <t>-2119593637</t>
  </si>
  <si>
    <t>7491654010</t>
  </si>
  <si>
    <t>Montáž svorek spojovacích se 2 šrouby (typ SS, SO, SR03, aj.)</t>
  </si>
  <si>
    <t>-1953964690</t>
  </si>
  <si>
    <t>7491601320</t>
  </si>
  <si>
    <t>Uzemnění Hromosvodné vedení Svorka SJ02</t>
  </si>
  <si>
    <t>1470722045</t>
  </si>
  <si>
    <t>7491601490</t>
  </si>
  <si>
    <t>Uzemnění Hromosvodné vedení Svorka SS</t>
  </si>
  <si>
    <t>720505612</t>
  </si>
  <si>
    <t>7491652040</t>
  </si>
  <si>
    <t>Montáž vnějšího uzemnění zemnící tyče z pozinkované oceli (FeZn), délky do 2 m</t>
  </si>
  <si>
    <t>293415366</t>
  </si>
  <si>
    <t>7491600260</t>
  </si>
  <si>
    <t>Uzemnění Vnější Tyč ZT 1,5t T-profil zemnící</t>
  </si>
  <si>
    <t>1725659853</t>
  </si>
  <si>
    <t>7492553010</t>
  </si>
  <si>
    <t>Montáž kabelů 2- a 3-žílových Cu do 16 mm2</t>
  </si>
  <si>
    <t>-1350937032</t>
  </si>
  <si>
    <t>7492501700</t>
  </si>
  <si>
    <t>Kabely, vodiče, šňůry Cu - nn Kabel silový 2 a 3-žílový Cu, plastová izolace CYKY 2O2,5 (2Dx2,5)</t>
  </si>
  <si>
    <t>1781626262</t>
  </si>
  <si>
    <t>21+25+1</t>
  </si>
  <si>
    <t>7492554010</t>
  </si>
  <si>
    <t>Montáž kabelů 4- a 5-žílových Cu do 16 mm2</t>
  </si>
  <si>
    <t>529811968</t>
  </si>
  <si>
    <t>3+3+3+20+40+75+55</t>
  </si>
  <si>
    <t>7492501930</t>
  </si>
  <si>
    <t>Kabely, vodiče, šňůry Cu - nn Kabel silový 4 a 5-žílový Cu, plastová izolace CYKY 4J6 (4Bx6)</t>
  </si>
  <si>
    <t>9193631</t>
  </si>
  <si>
    <t>"jedná se o kabel CYKY-O 4x6"</t>
  </si>
  <si>
    <t>75+55</t>
  </si>
  <si>
    <t>7492501870</t>
  </si>
  <si>
    <t>Kabely, vodiče, šňůry Cu - nn Kabel silový 4 a 5-žílový Cu, plastová izolace CYKY 4J10 (4Bx10)</t>
  </si>
  <si>
    <t>-2093287110</t>
  </si>
  <si>
    <t>3+3+20</t>
  </si>
  <si>
    <t>7492502030</t>
  </si>
  <si>
    <t>Kabely, vodiče, šňůry Cu - nn Kabel silový 4 a 5-žílový Cu, plastová izolace CYKY 5J6 (5Cx6)</t>
  </si>
  <si>
    <t>1035081280</t>
  </si>
  <si>
    <t>7492501980</t>
  </si>
  <si>
    <t>Kabely, vodiče, šňůry Cu - nn Kabel silový 4 a 5-žílový Cu, plastová izolace CYKY 5J10 (5Cx10)</t>
  </si>
  <si>
    <t>-594571934</t>
  </si>
  <si>
    <t>7491151020</t>
  </si>
  <si>
    <t>Montáž trubek ohebných elektroinstalačních vlnitých pancéřových hadic z PVC uložených volně, pod nebo na omítku, na rošt, na stožár apod. průměru do 63 mm</t>
  </si>
  <si>
    <t>1576767217</t>
  </si>
  <si>
    <t>50+40+40+20</t>
  </si>
  <si>
    <t>7491100200</t>
  </si>
  <si>
    <t>Trubková vedení Ohebné elektroinstalační trubky KOPOFLEX  63 rudá</t>
  </si>
  <si>
    <t>-1738843833</t>
  </si>
  <si>
    <t>7492751020</t>
  </si>
  <si>
    <t>Montáž ukončení kabelů nn v rozvaděči nebo na přístroji izolovaných s označením 2 - 5-ti žílových do 2,5 mm2</t>
  </si>
  <si>
    <t>677056929</t>
  </si>
  <si>
    <t>7492751022</t>
  </si>
  <si>
    <t>Montáž ukončení kabelů nn v rozvaděči nebo na přístroji izolovaných s označením 2 - 5-ti žílových do 25 mm2</t>
  </si>
  <si>
    <t>23924081</t>
  </si>
  <si>
    <t>7593505150</t>
  </si>
  <si>
    <t>Pokládka výstražné fólie do výkopu</t>
  </si>
  <si>
    <t>1540802659</t>
  </si>
  <si>
    <t>7592700655</t>
  </si>
  <si>
    <t>Upozorňovadla, značky Návěsti označující místo na trati Fólie výstražná červená š34cm  (HM0673909992034)</t>
  </si>
  <si>
    <t>1730476580</t>
  </si>
  <si>
    <t>7493151010</t>
  </si>
  <si>
    <t>Montáž osvětlovacích stožárů včetně výstroje sklopných výšky do 12 m</t>
  </si>
  <si>
    <t>-645739646</t>
  </si>
  <si>
    <t>7493100010</t>
  </si>
  <si>
    <t>Venkovní osvětlení Osvětlovací stožáry sklopné výšky do 6 m, žárově zinkovaný, vč. výstroje, stožár nesmí mít dvířka (z důvodu neoprávněného vstupu)</t>
  </si>
  <si>
    <t>473973529</t>
  </si>
  <si>
    <t>7493155510</t>
  </si>
  <si>
    <t>Montáž stožárových rozvodnic s jedním až dvěmi jistícími prvky</t>
  </si>
  <si>
    <t>2068375053</t>
  </si>
  <si>
    <t>7493102020-R1</t>
  </si>
  <si>
    <t>Stožárová rozvodnice s jedním až dvěma jistícími prvky EKM 1261</t>
  </si>
  <si>
    <t>R položka</t>
  </si>
  <si>
    <t>1313996947</t>
  </si>
  <si>
    <t>25</t>
  </si>
  <si>
    <t>7493152530</t>
  </si>
  <si>
    <t>Montáž svítidla pro železnici na sklopný stožár</t>
  </si>
  <si>
    <t>691164481</t>
  </si>
  <si>
    <t>26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</si>
  <si>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</si>
  <si>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</si>
  <si>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-751543714</t>
  </si>
  <si>
    <t>27</t>
  </si>
  <si>
    <t>7493154020</t>
  </si>
  <si>
    <t>Montáž venkovních svítidel na strop nebo stěnu zářivkových</t>
  </si>
  <si>
    <t>-430736354</t>
  </si>
  <si>
    <t>28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</si>
  <si>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</si>
  <si>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</si>
  <si>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1754147191</t>
  </si>
  <si>
    <t>"jedná se o svítidlo typu antivandal pro osvětlení přístřešku pro cestující"</t>
  </si>
  <si>
    <t>29</t>
  </si>
  <si>
    <t>7494758020</t>
  </si>
  <si>
    <t>Montáž ostatních zařízení rozvaděčů nn označovací štítek</t>
  </si>
  <si>
    <t>1263597322</t>
  </si>
  <si>
    <t>30</t>
  </si>
  <si>
    <t>7493655015</t>
  </si>
  <si>
    <t>Montáž skříní elektroměrových venkovních pro přímé měření do 80 A pro připojení kabelů do 16 mm2 jednosazbové, včetně jističe do 80 A kompaktní pilíř</t>
  </si>
  <si>
    <t>672551821</t>
  </si>
  <si>
    <t>31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</si>
  <si>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</si>
  <si>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</si>
  <si>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-973304358</t>
  </si>
  <si>
    <t>32</t>
  </si>
  <si>
    <t>7494351032</t>
  </si>
  <si>
    <t>Montáž jističů (do 10 kA) třípólových přes 20 do 63 A</t>
  </si>
  <si>
    <t>175231064</t>
  </si>
  <si>
    <t>33</t>
  </si>
  <si>
    <t>7494003390</t>
  </si>
  <si>
    <t>Modulární přístroje Jističe do 80 A; 10 kA 3-pólové In 25 A, Ue AC 230/400 V / DC 216 V, charakteristika B, 3pól, Icn 10 kA</t>
  </si>
  <si>
    <t>1586938702</t>
  </si>
  <si>
    <t>34</t>
  </si>
  <si>
    <t>7493156010</t>
  </si>
  <si>
    <t>Montáž rozvaděče pro napájení osvětlení železničních prostranství do 8 kusů 3-f vývodů</t>
  </si>
  <si>
    <t>842154164</t>
  </si>
  <si>
    <t>35</t>
  </si>
  <si>
    <t>7493102280</t>
  </si>
  <si>
    <t>Venkovní osvětlení Rozvaděče pro napájení veřejného osvětlení do 6ks 3-f větví</t>
  </si>
  <si>
    <t>1444296118</t>
  </si>
  <si>
    <t>36</t>
  </si>
  <si>
    <t>7493171010</t>
  </si>
  <si>
    <t>Demontáž osvětlovacích stožárů výšky do 6 m</t>
  </si>
  <si>
    <t>1176844726</t>
  </si>
  <si>
    <t>37</t>
  </si>
  <si>
    <t>7493173010</t>
  </si>
  <si>
    <t>Demontáž elektrovýzbroje osvětlovacích stožárů do výšky 14 m</t>
  </si>
  <si>
    <t>1148899100</t>
  </si>
  <si>
    <t>38</t>
  </si>
  <si>
    <t>7493174015</t>
  </si>
  <si>
    <t>Demontáž svítidel z osvětlovacího stožáru, osvětlovací věže nebo brány trakčního vedení</t>
  </si>
  <si>
    <t>-650867021</t>
  </si>
  <si>
    <t>39</t>
  </si>
  <si>
    <t>7494271010</t>
  </si>
  <si>
    <t>Demontáž rozvaděčů rozvodnice nn</t>
  </si>
  <si>
    <t>573236556</t>
  </si>
  <si>
    <t>40</t>
  </si>
  <si>
    <t>5905025110</t>
  </si>
  <si>
    <t>Doplnění stezky štěrkodrtí souvislé</t>
  </si>
  <si>
    <t>997613847</t>
  </si>
  <si>
    <t>73*0,5*0,1</t>
  </si>
  <si>
    <t>41</t>
  </si>
  <si>
    <t>5955101012</t>
  </si>
  <si>
    <t>Kamenivo drcené štěrk frakce 16/32</t>
  </si>
  <si>
    <t>-929035750</t>
  </si>
  <si>
    <t>3,65*2,1</t>
  </si>
  <si>
    <t>42</t>
  </si>
  <si>
    <t>7498150520</t>
  </si>
  <si>
    <t>Vyhotovení výchozí revizní zprávy pro opravné práce pro objem investičních nákladů přes 500 000 do 1 000 000 Kč</t>
  </si>
  <si>
    <t>703082230</t>
  </si>
  <si>
    <t>43</t>
  </si>
  <si>
    <t>7498351010</t>
  </si>
  <si>
    <t>Vydání průkazu způsobilosti pro funkční celek, provizorní stav</t>
  </si>
  <si>
    <t>-737541765</t>
  </si>
  <si>
    <t>44</t>
  </si>
  <si>
    <t>7498154010</t>
  </si>
  <si>
    <t>Měření intenzity osvětlení venkovních železničních prostranství</t>
  </si>
  <si>
    <t>-1671905078</t>
  </si>
  <si>
    <t>45</t>
  </si>
  <si>
    <t>7499151010</t>
  </si>
  <si>
    <t>Dokončovací práce na elektrickém zařízení</t>
  </si>
  <si>
    <t>hod</t>
  </si>
  <si>
    <t>607894506</t>
  </si>
  <si>
    <t>46</t>
  </si>
  <si>
    <t>7499151020</t>
  </si>
  <si>
    <t>Dokončovací práce úprava zapojení stávajících kabelových skříní/rozvaděčů</t>
  </si>
  <si>
    <t>-634258351</t>
  </si>
  <si>
    <t>47</t>
  </si>
  <si>
    <t>7494010530</t>
  </si>
  <si>
    <t>Přístroje pro spínání a ovládání Svornice a pomocný materiál Svornice Rozbočovací můstek do 15 x 16 mm2</t>
  </si>
  <si>
    <t>1502639336</t>
  </si>
  <si>
    <t>48</t>
  </si>
  <si>
    <t>7499151030</t>
  </si>
  <si>
    <t>Dokončovací práce zkušební provoz</t>
  </si>
  <si>
    <t>-1059078700</t>
  </si>
  <si>
    <t>49</t>
  </si>
  <si>
    <t>7499151040</t>
  </si>
  <si>
    <t>Dokončovací práce zaškolení obsluhy</t>
  </si>
  <si>
    <t>-578048591</t>
  </si>
  <si>
    <t>50</t>
  </si>
  <si>
    <t>7499151050</t>
  </si>
  <si>
    <t>Dokončovací práce manipulace na zařízeních prováděné provozovatelem</t>
  </si>
  <si>
    <t>202369120</t>
  </si>
  <si>
    <t>51</t>
  </si>
  <si>
    <t>7491251010</t>
  </si>
  <si>
    <t>Montáž lišt elektroinstalačních, kabelových žlabů z PVC-U jednokomorových zaklapávacích rozměru 40/40 mm</t>
  </si>
  <si>
    <t>-371859497</t>
  </si>
  <si>
    <t>52</t>
  </si>
  <si>
    <t>7491200260</t>
  </si>
  <si>
    <t>Elektroinstalační materiál Elektroinstalační lišty a kabelové žlaby Lišta LHD 40x20 vkládací bílá 2m</t>
  </si>
  <si>
    <t>2091149562</t>
  </si>
  <si>
    <t>53</t>
  </si>
  <si>
    <t>7494758020.1</t>
  </si>
  <si>
    <t>-1389715401</t>
  </si>
  <si>
    <t>54</t>
  </si>
  <si>
    <t>7494010572</t>
  </si>
  <si>
    <t>Přístroje pro spínání a ovládání Svornice a pomocný materiál Ostatní Označovací štítek do rozvaděče nn</t>
  </si>
  <si>
    <t>256</t>
  </si>
  <si>
    <t>-1502313690</t>
  </si>
  <si>
    <t>55</t>
  </si>
  <si>
    <t>9902900200</t>
  </si>
  <si>
    <t>Naložení  objemnějšího kusového materiálu, vybouraných hmot</t>
  </si>
  <si>
    <t>698239402</t>
  </si>
  <si>
    <t>6*0,03</t>
  </si>
  <si>
    <t>56</t>
  </si>
  <si>
    <t>9902200200</t>
  </si>
  <si>
    <t>Doprava dodávek zhotovitele, dodávek objednatele nebo výzisku mechanizací přes 3,5 t objemnějšího kusového materiálu do 20 km</t>
  </si>
  <si>
    <t>933805977</t>
  </si>
  <si>
    <t>03-SO24 - VRN - Oprava osvětlení zast. Kaple</t>
  </si>
  <si>
    <t>Čelechovice na Hané</t>
  </si>
  <si>
    <t>VRN - Vedlejší rozpočtové náklady</t>
  </si>
  <si>
    <t>VRN</t>
  </si>
  <si>
    <t>Vedlejší rozpočtové náklady</t>
  </si>
  <si>
    <t>022101001</t>
  </si>
  <si>
    <t>Geodetické práce Geodetické práce před opravou</t>
  </si>
  <si>
    <t>%</t>
  </si>
  <si>
    <t>354672750</t>
  </si>
  <si>
    <t>022101021</t>
  </si>
  <si>
    <t>Geodetické práce Geodetické práce po ukončení opravy</t>
  </si>
  <si>
    <t>-483024931</t>
  </si>
  <si>
    <t>023131011</t>
  </si>
  <si>
    <t>Projektové práce Dokumentace skutečného provedení zabezpečovacích, sdělovacích, elektrických zařízení</t>
  </si>
  <si>
    <t>441831238</t>
  </si>
  <si>
    <t>P</t>
  </si>
  <si>
    <t xml:space="preserve">Poznámka k položce:_x000D_
"Poznámka k souboru cen:_x000D_
V sazbě jsou obsaženy náklady na zaměření a vyhotovení dokumentace skutečného provedení elektrických zařízení dle vyhlášky 146/2008 Sb. včetně zpracování dat v digitální podobě v otevřené formě a její předání objednateli"_x000D_
</t>
  </si>
  <si>
    <t>024101401</t>
  </si>
  <si>
    <t>Inženýrská činnost koordinační a kompletační činnost</t>
  </si>
  <si>
    <t>-328610477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</si>
</sst>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1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5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4" fontId="25" fillId="4" borderId="0" xfId="0" applyNumberFormat="1" applyFont="1" applyFill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6"/>
  <sheetViews>
    <sheetView showGridLines="0" tabSelected="1" workbookViewId="0">
      <selection activeCell="AN8" sqref="AN8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07"/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90" t="s">
        <v>14</v>
      </c>
      <c r="L5" s="291"/>
      <c r="M5" s="291"/>
      <c r="N5" s="291"/>
      <c r="O5" s="291"/>
      <c r="P5" s="291"/>
      <c r="Q5" s="291"/>
      <c r="R5" s="291"/>
      <c r="S5" s="291"/>
      <c r="T5" s="291"/>
      <c r="U5" s="291"/>
      <c r="V5" s="291"/>
      <c r="W5" s="291"/>
      <c r="X5" s="291"/>
      <c r="Y5" s="291"/>
      <c r="Z5" s="291"/>
      <c r="AA5" s="291"/>
      <c r="AB5" s="291"/>
      <c r="AC5" s="291"/>
      <c r="AD5" s="291"/>
      <c r="AE5" s="291"/>
      <c r="AF5" s="291"/>
      <c r="AG5" s="291"/>
      <c r="AH5" s="291"/>
      <c r="AI5" s="291"/>
      <c r="AJ5" s="291"/>
      <c r="AK5" s="291"/>
      <c r="AL5" s="291"/>
      <c r="AM5" s="291"/>
      <c r="AN5" s="291"/>
      <c r="AO5" s="291"/>
      <c r="AP5" s="22"/>
      <c r="AQ5" s="22"/>
      <c r="AR5" s="20"/>
      <c r="BE5" s="287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92" t="s">
        <v>17</v>
      </c>
      <c r="L6" s="291"/>
      <c r="M6" s="291"/>
      <c r="N6" s="291"/>
      <c r="O6" s="291"/>
      <c r="P6" s="291"/>
      <c r="Q6" s="291"/>
      <c r="R6" s="291"/>
      <c r="S6" s="291"/>
      <c r="T6" s="291"/>
      <c r="U6" s="291"/>
      <c r="V6" s="291"/>
      <c r="W6" s="291"/>
      <c r="X6" s="291"/>
      <c r="Y6" s="291"/>
      <c r="Z6" s="291"/>
      <c r="AA6" s="291"/>
      <c r="AB6" s="291"/>
      <c r="AC6" s="291"/>
      <c r="AD6" s="291"/>
      <c r="AE6" s="291"/>
      <c r="AF6" s="291"/>
      <c r="AG6" s="291"/>
      <c r="AH6" s="291"/>
      <c r="AI6" s="291"/>
      <c r="AJ6" s="291"/>
      <c r="AK6" s="291"/>
      <c r="AL6" s="291"/>
      <c r="AM6" s="291"/>
      <c r="AN6" s="291"/>
      <c r="AO6" s="291"/>
      <c r="AP6" s="22"/>
      <c r="AQ6" s="22"/>
      <c r="AR6" s="20"/>
      <c r="BE6" s="288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19</v>
      </c>
      <c r="AL7" s="22"/>
      <c r="AM7" s="22"/>
      <c r="AN7" s="27" t="s">
        <v>1</v>
      </c>
      <c r="AO7" s="22"/>
      <c r="AP7" s="22"/>
      <c r="AQ7" s="22"/>
      <c r="AR7" s="20"/>
      <c r="BE7" s="288"/>
      <c r="BS7" s="17" t="s">
        <v>6</v>
      </c>
    </row>
    <row r="8" spans="1:74" s="1" customFormat="1" ht="12" customHeight="1">
      <c r="B8" s="21"/>
      <c r="C8" s="22"/>
      <c r="D8" s="29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22</v>
      </c>
      <c r="AL8" s="22"/>
      <c r="AM8" s="22"/>
      <c r="AN8" s="30"/>
      <c r="AO8" s="22"/>
      <c r="AP8" s="22"/>
      <c r="AQ8" s="22"/>
      <c r="AR8" s="20"/>
      <c r="BE8" s="288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88"/>
      <c r="BS9" s="17" t="s">
        <v>6</v>
      </c>
    </row>
    <row r="10" spans="1:74" s="1" customFormat="1" ht="12" customHeight="1">
      <c r="B10" s="21"/>
      <c r="C10" s="22"/>
      <c r="D10" s="29" t="s">
        <v>23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24</v>
      </c>
      <c r="AL10" s="22"/>
      <c r="AM10" s="22"/>
      <c r="AN10" s="27" t="s">
        <v>1</v>
      </c>
      <c r="AO10" s="22"/>
      <c r="AP10" s="22"/>
      <c r="AQ10" s="22"/>
      <c r="AR10" s="20"/>
      <c r="BE10" s="288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25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288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88"/>
      <c r="BS12" s="17" t="s">
        <v>6</v>
      </c>
    </row>
    <row r="13" spans="1:74" s="1" customFormat="1" ht="12" customHeight="1">
      <c r="B13" s="21"/>
      <c r="C13" s="22"/>
      <c r="D13" s="29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24</v>
      </c>
      <c r="AL13" s="22"/>
      <c r="AM13" s="22"/>
      <c r="AN13" s="31" t="s">
        <v>28</v>
      </c>
      <c r="AO13" s="22"/>
      <c r="AP13" s="22"/>
      <c r="AQ13" s="22"/>
      <c r="AR13" s="20"/>
      <c r="BE13" s="288"/>
      <c r="BS13" s="17" t="s">
        <v>6</v>
      </c>
    </row>
    <row r="14" spans="1:74" ht="12.75">
      <c r="B14" s="21"/>
      <c r="C14" s="22"/>
      <c r="D14" s="22"/>
      <c r="E14" s="293" t="s">
        <v>28</v>
      </c>
      <c r="F14" s="294"/>
      <c r="G14" s="294"/>
      <c r="H14" s="294"/>
      <c r="I14" s="294"/>
      <c r="J14" s="294"/>
      <c r="K14" s="294"/>
      <c r="L14" s="294"/>
      <c r="M14" s="294"/>
      <c r="N14" s="294"/>
      <c r="O14" s="294"/>
      <c r="P14" s="294"/>
      <c r="Q14" s="294"/>
      <c r="R14" s="294"/>
      <c r="S14" s="294"/>
      <c r="T14" s="294"/>
      <c r="U14" s="294"/>
      <c r="V14" s="294"/>
      <c r="W14" s="294"/>
      <c r="X14" s="294"/>
      <c r="Y14" s="294"/>
      <c r="Z14" s="294"/>
      <c r="AA14" s="294"/>
      <c r="AB14" s="294"/>
      <c r="AC14" s="294"/>
      <c r="AD14" s="294"/>
      <c r="AE14" s="294"/>
      <c r="AF14" s="294"/>
      <c r="AG14" s="294"/>
      <c r="AH14" s="294"/>
      <c r="AI14" s="294"/>
      <c r="AJ14" s="294"/>
      <c r="AK14" s="29" t="s">
        <v>26</v>
      </c>
      <c r="AL14" s="22"/>
      <c r="AM14" s="22"/>
      <c r="AN14" s="31" t="s">
        <v>28</v>
      </c>
      <c r="AO14" s="22"/>
      <c r="AP14" s="22"/>
      <c r="AQ14" s="22"/>
      <c r="AR14" s="20"/>
      <c r="BE14" s="288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88"/>
      <c r="BS15" s="17" t="s">
        <v>4</v>
      </c>
    </row>
    <row r="16" spans="1:74" s="1" customFormat="1" ht="12" customHeight="1">
      <c r="B16" s="21"/>
      <c r="C16" s="22"/>
      <c r="D16" s="29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24</v>
      </c>
      <c r="AL16" s="22"/>
      <c r="AM16" s="22"/>
      <c r="AN16" s="27" t="s">
        <v>1</v>
      </c>
      <c r="AO16" s="22"/>
      <c r="AP16" s="22"/>
      <c r="AQ16" s="22"/>
      <c r="AR16" s="20"/>
      <c r="BE16" s="288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30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288"/>
      <c r="BS17" s="17" t="s">
        <v>31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88"/>
      <c r="BS18" s="17" t="s">
        <v>6</v>
      </c>
    </row>
    <row r="19" spans="1:71" s="1" customFormat="1" ht="12" customHeight="1">
      <c r="B19" s="21"/>
      <c r="C19" s="22"/>
      <c r="D19" s="29" t="s">
        <v>32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24</v>
      </c>
      <c r="AL19" s="22"/>
      <c r="AM19" s="22"/>
      <c r="AN19" s="27" t="s">
        <v>1</v>
      </c>
      <c r="AO19" s="22"/>
      <c r="AP19" s="22"/>
      <c r="AQ19" s="22"/>
      <c r="AR19" s="20"/>
      <c r="BE19" s="288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33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288"/>
      <c r="BS20" s="17" t="s">
        <v>31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88"/>
    </row>
    <row r="22" spans="1:71" s="1" customFormat="1" ht="12" customHeight="1">
      <c r="B22" s="21"/>
      <c r="C22" s="22"/>
      <c r="D22" s="29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88"/>
    </row>
    <row r="23" spans="1:71" s="1" customFormat="1" ht="16.5" customHeight="1">
      <c r="B23" s="21"/>
      <c r="C23" s="22"/>
      <c r="D23" s="22"/>
      <c r="E23" s="295" t="s">
        <v>1</v>
      </c>
      <c r="F23" s="295"/>
      <c r="G23" s="295"/>
      <c r="H23" s="295"/>
      <c r="I23" s="295"/>
      <c r="J23" s="295"/>
      <c r="K23" s="295"/>
      <c r="L23" s="295"/>
      <c r="M23" s="295"/>
      <c r="N23" s="295"/>
      <c r="O23" s="295"/>
      <c r="P23" s="295"/>
      <c r="Q23" s="295"/>
      <c r="R23" s="295"/>
      <c r="S23" s="295"/>
      <c r="T23" s="295"/>
      <c r="U23" s="295"/>
      <c r="V23" s="295"/>
      <c r="W23" s="295"/>
      <c r="X23" s="295"/>
      <c r="Y23" s="295"/>
      <c r="Z23" s="295"/>
      <c r="AA23" s="295"/>
      <c r="AB23" s="295"/>
      <c r="AC23" s="295"/>
      <c r="AD23" s="295"/>
      <c r="AE23" s="295"/>
      <c r="AF23" s="295"/>
      <c r="AG23" s="295"/>
      <c r="AH23" s="295"/>
      <c r="AI23" s="295"/>
      <c r="AJ23" s="295"/>
      <c r="AK23" s="295"/>
      <c r="AL23" s="295"/>
      <c r="AM23" s="295"/>
      <c r="AN23" s="295"/>
      <c r="AO23" s="22"/>
      <c r="AP23" s="22"/>
      <c r="AQ23" s="22"/>
      <c r="AR23" s="20"/>
      <c r="BE23" s="288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88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88"/>
    </row>
    <row r="26" spans="1:71" s="1" customFormat="1" ht="14.45" customHeight="1">
      <c r="B26" s="21"/>
      <c r="C26" s="22"/>
      <c r="D26" s="34" t="s">
        <v>35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96">
        <f>ROUND(AG94,2)</f>
        <v>0</v>
      </c>
      <c r="AL26" s="291"/>
      <c r="AM26" s="291"/>
      <c r="AN26" s="291"/>
      <c r="AO26" s="291"/>
      <c r="AP26" s="22"/>
      <c r="AQ26" s="22"/>
      <c r="AR26" s="20"/>
      <c r="BE26" s="288"/>
    </row>
    <row r="27" spans="1:71" s="1" customFormat="1" ht="14.45" customHeight="1">
      <c r="B27" s="21"/>
      <c r="C27" s="22"/>
      <c r="D27" s="34" t="s">
        <v>36</v>
      </c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96">
        <f>ROUND(AG99, 2)</f>
        <v>0</v>
      </c>
      <c r="AL27" s="296"/>
      <c r="AM27" s="296"/>
      <c r="AN27" s="296"/>
      <c r="AO27" s="296"/>
      <c r="AP27" s="22"/>
      <c r="AQ27" s="22"/>
      <c r="AR27" s="20"/>
      <c r="BE27" s="288"/>
    </row>
    <row r="28" spans="1:71" s="2" customFormat="1" ht="6.95" customHeigh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7"/>
      <c r="AR28" s="38"/>
      <c r="BE28" s="288"/>
    </row>
    <row r="29" spans="1:71" s="2" customFormat="1" ht="25.9" customHeight="1">
      <c r="A29" s="35"/>
      <c r="B29" s="36"/>
      <c r="C29" s="37"/>
      <c r="D29" s="39" t="s">
        <v>37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97">
        <f>ROUND(AK26 + AK27, 2)</f>
        <v>0</v>
      </c>
      <c r="AL29" s="298"/>
      <c r="AM29" s="298"/>
      <c r="AN29" s="298"/>
      <c r="AO29" s="298"/>
      <c r="AP29" s="37"/>
      <c r="AQ29" s="37"/>
      <c r="AR29" s="38"/>
      <c r="BE29" s="288"/>
    </row>
    <row r="30" spans="1:71" s="2" customFormat="1" ht="6.95" customHeight="1">
      <c r="A30" s="35"/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7"/>
      <c r="AR30" s="38"/>
      <c r="BE30" s="288"/>
    </row>
    <row r="31" spans="1:71" s="2" customFormat="1" ht="12.75">
      <c r="A31" s="35"/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299" t="s">
        <v>38</v>
      </c>
      <c r="M31" s="299"/>
      <c r="N31" s="299"/>
      <c r="O31" s="299"/>
      <c r="P31" s="299"/>
      <c r="Q31" s="37"/>
      <c r="R31" s="37"/>
      <c r="S31" s="37"/>
      <c r="T31" s="37"/>
      <c r="U31" s="37"/>
      <c r="V31" s="37"/>
      <c r="W31" s="299" t="s">
        <v>39</v>
      </c>
      <c r="X31" s="299"/>
      <c r="Y31" s="299"/>
      <c r="Z31" s="299"/>
      <c r="AA31" s="299"/>
      <c r="AB31" s="299"/>
      <c r="AC31" s="299"/>
      <c r="AD31" s="299"/>
      <c r="AE31" s="299"/>
      <c r="AF31" s="37"/>
      <c r="AG31" s="37"/>
      <c r="AH31" s="37"/>
      <c r="AI31" s="37"/>
      <c r="AJ31" s="37"/>
      <c r="AK31" s="299" t="s">
        <v>40</v>
      </c>
      <c r="AL31" s="299"/>
      <c r="AM31" s="299"/>
      <c r="AN31" s="299"/>
      <c r="AO31" s="299"/>
      <c r="AP31" s="37"/>
      <c r="AQ31" s="37"/>
      <c r="AR31" s="38"/>
      <c r="BE31" s="288"/>
    </row>
    <row r="32" spans="1:71" s="3" customFormat="1" ht="14.45" customHeight="1">
      <c r="B32" s="41"/>
      <c r="C32" s="42"/>
      <c r="D32" s="29" t="s">
        <v>41</v>
      </c>
      <c r="E32" s="42"/>
      <c r="F32" s="29" t="s">
        <v>42</v>
      </c>
      <c r="G32" s="42"/>
      <c r="H32" s="42"/>
      <c r="I32" s="42"/>
      <c r="J32" s="42"/>
      <c r="K32" s="42"/>
      <c r="L32" s="302">
        <v>0.21</v>
      </c>
      <c r="M32" s="301"/>
      <c r="N32" s="301"/>
      <c r="O32" s="301"/>
      <c r="P32" s="301"/>
      <c r="Q32" s="42"/>
      <c r="R32" s="42"/>
      <c r="S32" s="42"/>
      <c r="T32" s="42"/>
      <c r="U32" s="42"/>
      <c r="V32" s="42"/>
      <c r="W32" s="300">
        <f>ROUND(AZ94 + SUM(CD99:CD103), 2)</f>
        <v>0</v>
      </c>
      <c r="X32" s="301"/>
      <c r="Y32" s="301"/>
      <c r="Z32" s="301"/>
      <c r="AA32" s="301"/>
      <c r="AB32" s="301"/>
      <c r="AC32" s="301"/>
      <c r="AD32" s="301"/>
      <c r="AE32" s="301"/>
      <c r="AF32" s="42"/>
      <c r="AG32" s="42"/>
      <c r="AH32" s="42"/>
      <c r="AI32" s="42"/>
      <c r="AJ32" s="42"/>
      <c r="AK32" s="300">
        <f>ROUND(AV94 + SUM(BY99:BY103), 2)</f>
        <v>0</v>
      </c>
      <c r="AL32" s="301"/>
      <c r="AM32" s="301"/>
      <c r="AN32" s="301"/>
      <c r="AO32" s="301"/>
      <c r="AP32" s="42"/>
      <c r="AQ32" s="42"/>
      <c r="AR32" s="43"/>
      <c r="BE32" s="289"/>
    </row>
    <row r="33" spans="1:57" s="3" customFormat="1" ht="14.45" customHeight="1">
      <c r="B33" s="41"/>
      <c r="C33" s="42"/>
      <c r="D33" s="42"/>
      <c r="E33" s="42"/>
      <c r="F33" s="29" t="s">
        <v>43</v>
      </c>
      <c r="G33" s="42"/>
      <c r="H33" s="42"/>
      <c r="I33" s="42"/>
      <c r="J33" s="42"/>
      <c r="K33" s="42"/>
      <c r="L33" s="302">
        <v>0.15</v>
      </c>
      <c r="M33" s="301"/>
      <c r="N33" s="301"/>
      <c r="O33" s="301"/>
      <c r="P33" s="301"/>
      <c r="Q33" s="42"/>
      <c r="R33" s="42"/>
      <c r="S33" s="42"/>
      <c r="T33" s="42"/>
      <c r="U33" s="42"/>
      <c r="V33" s="42"/>
      <c r="W33" s="300">
        <f>ROUND(BA94 + SUM(CE99:CE103), 2)</f>
        <v>0</v>
      </c>
      <c r="X33" s="301"/>
      <c r="Y33" s="301"/>
      <c r="Z33" s="301"/>
      <c r="AA33" s="301"/>
      <c r="AB33" s="301"/>
      <c r="AC33" s="301"/>
      <c r="AD33" s="301"/>
      <c r="AE33" s="301"/>
      <c r="AF33" s="42"/>
      <c r="AG33" s="42"/>
      <c r="AH33" s="42"/>
      <c r="AI33" s="42"/>
      <c r="AJ33" s="42"/>
      <c r="AK33" s="300">
        <f>ROUND(AW94 + SUM(BZ99:BZ103), 2)</f>
        <v>0</v>
      </c>
      <c r="AL33" s="301"/>
      <c r="AM33" s="301"/>
      <c r="AN33" s="301"/>
      <c r="AO33" s="301"/>
      <c r="AP33" s="42"/>
      <c r="AQ33" s="42"/>
      <c r="AR33" s="43"/>
      <c r="BE33" s="289"/>
    </row>
    <row r="34" spans="1:57" s="3" customFormat="1" ht="14.45" hidden="1" customHeight="1">
      <c r="B34" s="41"/>
      <c r="C34" s="42"/>
      <c r="D34" s="42"/>
      <c r="E34" s="42"/>
      <c r="F34" s="29" t="s">
        <v>44</v>
      </c>
      <c r="G34" s="42"/>
      <c r="H34" s="42"/>
      <c r="I34" s="42"/>
      <c r="J34" s="42"/>
      <c r="K34" s="42"/>
      <c r="L34" s="302">
        <v>0.21</v>
      </c>
      <c r="M34" s="301"/>
      <c r="N34" s="301"/>
      <c r="O34" s="301"/>
      <c r="P34" s="301"/>
      <c r="Q34" s="42"/>
      <c r="R34" s="42"/>
      <c r="S34" s="42"/>
      <c r="T34" s="42"/>
      <c r="U34" s="42"/>
      <c r="V34" s="42"/>
      <c r="W34" s="300">
        <f>ROUND(BB94 + SUM(CF99:CF103), 2)</f>
        <v>0</v>
      </c>
      <c r="X34" s="301"/>
      <c r="Y34" s="301"/>
      <c r="Z34" s="301"/>
      <c r="AA34" s="301"/>
      <c r="AB34" s="301"/>
      <c r="AC34" s="301"/>
      <c r="AD34" s="301"/>
      <c r="AE34" s="301"/>
      <c r="AF34" s="42"/>
      <c r="AG34" s="42"/>
      <c r="AH34" s="42"/>
      <c r="AI34" s="42"/>
      <c r="AJ34" s="42"/>
      <c r="AK34" s="300">
        <v>0</v>
      </c>
      <c r="AL34" s="301"/>
      <c r="AM34" s="301"/>
      <c r="AN34" s="301"/>
      <c r="AO34" s="301"/>
      <c r="AP34" s="42"/>
      <c r="AQ34" s="42"/>
      <c r="AR34" s="43"/>
      <c r="BE34" s="289"/>
    </row>
    <row r="35" spans="1:57" s="3" customFormat="1" ht="14.45" hidden="1" customHeight="1">
      <c r="B35" s="41"/>
      <c r="C35" s="42"/>
      <c r="D35" s="42"/>
      <c r="E35" s="42"/>
      <c r="F35" s="29" t="s">
        <v>45</v>
      </c>
      <c r="G35" s="42"/>
      <c r="H35" s="42"/>
      <c r="I35" s="42"/>
      <c r="J35" s="42"/>
      <c r="K35" s="42"/>
      <c r="L35" s="302">
        <v>0.15</v>
      </c>
      <c r="M35" s="301"/>
      <c r="N35" s="301"/>
      <c r="O35" s="301"/>
      <c r="P35" s="301"/>
      <c r="Q35" s="42"/>
      <c r="R35" s="42"/>
      <c r="S35" s="42"/>
      <c r="T35" s="42"/>
      <c r="U35" s="42"/>
      <c r="V35" s="42"/>
      <c r="W35" s="300">
        <f>ROUND(BC94 + SUM(CG99:CG103), 2)</f>
        <v>0</v>
      </c>
      <c r="X35" s="301"/>
      <c r="Y35" s="301"/>
      <c r="Z35" s="301"/>
      <c r="AA35" s="301"/>
      <c r="AB35" s="301"/>
      <c r="AC35" s="301"/>
      <c r="AD35" s="301"/>
      <c r="AE35" s="301"/>
      <c r="AF35" s="42"/>
      <c r="AG35" s="42"/>
      <c r="AH35" s="42"/>
      <c r="AI35" s="42"/>
      <c r="AJ35" s="42"/>
      <c r="AK35" s="300">
        <v>0</v>
      </c>
      <c r="AL35" s="301"/>
      <c r="AM35" s="301"/>
      <c r="AN35" s="301"/>
      <c r="AO35" s="301"/>
      <c r="AP35" s="42"/>
      <c r="AQ35" s="42"/>
      <c r="AR35" s="43"/>
    </row>
    <row r="36" spans="1:57" s="3" customFormat="1" ht="14.45" hidden="1" customHeight="1">
      <c r="B36" s="41"/>
      <c r="C36" s="42"/>
      <c r="D36" s="42"/>
      <c r="E36" s="42"/>
      <c r="F36" s="29" t="s">
        <v>46</v>
      </c>
      <c r="G36" s="42"/>
      <c r="H36" s="42"/>
      <c r="I36" s="42"/>
      <c r="J36" s="42"/>
      <c r="K36" s="42"/>
      <c r="L36" s="302">
        <v>0</v>
      </c>
      <c r="M36" s="301"/>
      <c r="N36" s="301"/>
      <c r="O36" s="301"/>
      <c r="P36" s="301"/>
      <c r="Q36" s="42"/>
      <c r="R36" s="42"/>
      <c r="S36" s="42"/>
      <c r="T36" s="42"/>
      <c r="U36" s="42"/>
      <c r="V36" s="42"/>
      <c r="W36" s="300">
        <f>ROUND(BD94 + SUM(CH99:CH103), 2)</f>
        <v>0</v>
      </c>
      <c r="X36" s="301"/>
      <c r="Y36" s="301"/>
      <c r="Z36" s="301"/>
      <c r="AA36" s="301"/>
      <c r="AB36" s="301"/>
      <c r="AC36" s="301"/>
      <c r="AD36" s="301"/>
      <c r="AE36" s="301"/>
      <c r="AF36" s="42"/>
      <c r="AG36" s="42"/>
      <c r="AH36" s="42"/>
      <c r="AI36" s="42"/>
      <c r="AJ36" s="42"/>
      <c r="AK36" s="300">
        <v>0</v>
      </c>
      <c r="AL36" s="301"/>
      <c r="AM36" s="301"/>
      <c r="AN36" s="301"/>
      <c r="AO36" s="301"/>
      <c r="AP36" s="42"/>
      <c r="AQ36" s="42"/>
      <c r="AR36" s="43"/>
    </row>
    <row r="37" spans="1:57" s="2" customFormat="1" ht="6.95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5"/>
    </row>
    <row r="38" spans="1:57" s="2" customFormat="1" ht="25.9" customHeight="1">
      <c r="A38" s="35"/>
      <c r="B38" s="36"/>
      <c r="C38" s="44"/>
      <c r="D38" s="45" t="s">
        <v>47</v>
      </c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7" t="s">
        <v>48</v>
      </c>
      <c r="U38" s="46"/>
      <c r="V38" s="46"/>
      <c r="W38" s="46"/>
      <c r="X38" s="306" t="s">
        <v>49</v>
      </c>
      <c r="Y38" s="304"/>
      <c r="Z38" s="304"/>
      <c r="AA38" s="304"/>
      <c r="AB38" s="304"/>
      <c r="AC38" s="46"/>
      <c r="AD38" s="46"/>
      <c r="AE38" s="46"/>
      <c r="AF38" s="46"/>
      <c r="AG38" s="46"/>
      <c r="AH38" s="46"/>
      <c r="AI38" s="46"/>
      <c r="AJ38" s="46"/>
      <c r="AK38" s="303">
        <f>SUM(AK29:AK36)</f>
        <v>0</v>
      </c>
      <c r="AL38" s="304"/>
      <c r="AM38" s="304"/>
      <c r="AN38" s="304"/>
      <c r="AO38" s="305"/>
      <c r="AP38" s="44"/>
      <c r="AQ38" s="44"/>
      <c r="AR38" s="38"/>
      <c r="BE38" s="35"/>
    </row>
    <row r="39" spans="1:57" s="2" customFormat="1" ht="6.95" customHeight="1">
      <c r="A39" s="35"/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7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  <c r="AG39" s="37"/>
      <c r="AH39" s="37"/>
      <c r="AI39" s="37"/>
      <c r="AJ39" s="37"/>
      <c r="AK39" s="37"/>
      <c r="AL39" s="37"/>
      <c r="AM39" s="37"/>
      <c r="AN39" s="37"/>
      <c r="AO39" s="37"/>
      <c r="AP39" s="37"/>
      <c r="AQ39" s="37"/>
      <c r="AR39" s="38"/>
      <c r="BE39" s="35"/>
    </row>
    <row r="40" spans="1:57" s="2" customFormat="1" ht="14.45" customHeight="1">
      <c r="A40" s="35"/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7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  <c r="AG40" s="37"/>
      <c r="AH40" s="37"/>
      <c r="AI40" s="37"/>
      <c r="AJ40" s="37"/>
      <c r="AK40" s="37"/>
      <c r="AL40" s="37"/>
      <c r="AM40" s="37"/>
      <c r="AN40" s="37"/>
      <c r="AO40" s="37"/>
      <c r="AP40" s="37"/>
      <c r="AQ40" s="37"/>
      <c r="AR40" s="38"/>
      <c r="BE40" s="35"/>
    </row>
    <row r="41" spans="1:57" s="1" customFormat="1" ht="14.45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pans="1:57" s="1" customFormat="1" ht="14.45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pans="1:57" s="1" customFormat="1" ht="14.45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pans="1:57" s="1" customFormat="1" ht="14.45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pans="1:57" s="1" customFormat="1" ht="14.45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pans="1:57" s="1" customFormat="1" ht="14.45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pans="1:57" s="1" customFormat="1" ht="14.45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pans="1:57" s="1" customFormat="1" ht="14.45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pans="1:57" s="2" customFormat="1" ht="14.45" customHeight="1">
      <c r="B49" s="48"/>
      <c r="C49" s="49"/>
      <c r="D49" s="50" t="s">
        <v>50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51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 spans="1:57" ht="11.25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 spans="1:57" ht="11.25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 spans="1:57" ht="11.25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 spans="1:57" ht="11.25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 spans="1:57" ht="11.25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 spans="1:57" ht="11.2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 spans="1:57" ht="11.25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 spans="1:57" ht="11.25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 spans="1:57" ht="11.25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 spans="1:57" ht="11.25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pans="1:57" s="2" customFormat="1" ht="12.75">
      <c r="A60" s="35"/>
      <c r="B60" s="36"/>
      <c r="C60" s="37"/>
      <c r="D60" s="53" t="s">
        <v>52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3" t="s">
        <v>53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3" t="s">
        <v>52</v>
      </c>
      <c r="AI60" s="40"/>
      <c r="AJ60" s="40"/>
      <c r="AK60" s="40"/>
      <c r="AL60" s="40"/>
      <c r="AM60" s="53" t="s">
        <v>53</v>
      </c>
      <c r="AN60" s="40"/>
      <c r="AO60" s="40"/>
      <c r="AP60" s="37"/>
      <c r="AQ60" s="37"/>
      <c r="AR60" s="38"/>
      <c r="BE60" s="35"/>
    </row>
    <row r="61" spans="1:57" ht="11.25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 spans="1:57" ht="11.25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 spans="1:57" ht="11.25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pans="1:57" s="2" customFormat="1" ht="12.75">
      <c r="A64" s="35"/>
      <c r="B64" s="36"/>
      <c r="C64" s="37"/>
      <c r="D64" s="50" t="s">
        <v>54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55</v>
      </c>
      <c r="AI64" s="54"/>
      <c r="AJ64" s="54"/>
      <c r="AK64" s="54"/>
      <c r="AL64" s="54"/>
      <c r="AM64" s="54"/>
      <c r="AN64" s="54"/>
      <c r="AO64" s="54"/>
      <c r="AP64" s="37"/>
      <c r="AQ64" s="37"/>
      <c r="AR64" s="38"/>
      <c r="BE64" s="35"/>
    </row>
    <row r="65" spans="1:57" ht="11.2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 spans="1:57" ht="11.25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 spans="1:57" ht="11.25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 spans="1:57" ht="11.25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 spans="1:57" ht="11.25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 spans="1:57" ht="11.25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 spans="1:57" ht="11.25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 spans="1:57" ht="11.25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 spans="1:57" ht="11.25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 spans="1:57" ht="11.25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pans="1:57" s="2" customFormat="1" ht="12.75">
      <c r="A75" s="35"/>
      <c r="B75" s="36"/>
      <c r="C75" s="37"/>
      <c r="D75" s="53" t="s">
        <v>52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3" t="s">
        <v>53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3" t="s">
        <v>52</v>
      </c>
      <c r="AI75" s="40"/>
      <c r="AJ75" s="40"/>
      <c r="AK75" s="40"/>
      <c r="AL75" s="40"/>
      <c r="AM75" s="53" t="s">
        <v>53</v>
      </c>
      <c r="AN75" s="40"/>
      <c r="AO75" s="40"/>
      <c r="AP75" s="37"/>
      <c r="AQ75" s="37"/>
      <c r="AR75" s="38"/>
      <c r="BE75" s="35"/>
    </row>
    <row r="76" spans="1:57" s="2" customFormat="1" ht="11.25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5"/>
    </row>
    <row r="77" spans="1:57" s="2" customFormat="1" ht="6.95" customHeight="1">
      <c r="A77" s="35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8"/>
      <c r="BE77" s="35"/>
    </row>
    <row r="81" spans="1:91" s="2" customFormat="1" ht="6.95" customHeight="1">
      <c r="A81" s="35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8"/>
      <c r="BE81" s="35"/>
    </row>
    <row r="82" spans="1:91" s="2" customFormat="1" ht="24.95" customHeight="1">
      <c r="A82" s="35"/>
      <c r="B82" s="36"/>
      <c r="C82" s="23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5"/>
    </row>
    <row r="83" spans="1:91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5"/>
    </row>
    <row r="84" spans="1:91" s="4" customFormat="1" ht="12" customHeight="1">
      <c r="B84" s="59"/>
      <c r="C84" s="29" t="s">
        <v>13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1906084-01_SO24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</row>
    <row r="85" spans="1:91" s="5" customFormat="1" ht="36.950000000000003" customHeight="1">
      <c r="B85" s="62"/>
      <c r="C85" s="63" t="s">
        <v>16</v>
      </c>
      <c r="D85" s="64"/>
      <c r="E85" s="64"/>
      <c r="F85" s="64"/>
      <c r="G85" s="64"/>
      <c r="H85" s="64"/>
      <c r="I85" s="64"/>
      <c r="J85" s="64"/>
      <c r="K85" s="64"/>
      <c r="L85" s="261" t="str">
        <f>K6</f>
        <v>Oprava silnoproudých zařízení OŘ Olomouc - Oprava osvětlení zast. Kaple</v>
      </c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2"/>
      <c r="AO85" s="262"/>
      <c r="AP85" s="64"/>
      <c r="AQ85" s="64"/>
      <c r="AR85" s="65"/>
    </row>
    <row r="86" spans="1:91" s="2" customFormat="1" ht="6.9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5"/>
    </row>
    <row r="87" spans="1:91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66" t="str">
        <f>IF(K8="","",K8)</f>
        <v>Čelechovice na Hané - Kaple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263" t="str">
        <f>IF(AN8= "","",AN8)</f>
        <v/>
      </c>
      <c r="AN87" s="263"/>
      <c r="AO87" s="37"/>
      <c r="AP87" s="37"/>
      <c r="AQ87" s="37"/>
      <c r="AR87" s="38"/>
      <c r="BE87" s="35"/>
    </row>
    <row r="88" spans="1:91" s="2" customFormat="1" ht="6.95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5"/>
    </row>
    <row r="89" spans="1:91" s="2" customFormat="1" ht="15.2" customHeight="1">
      <c r="A89" s="35"/>
      <c r="B89" s="36"/>
      <c r="C89" s="29" t="s">
        <v>23</v>
      </c>
      <c r="D89" s="37"/>
      <c r="E89" s="37"/>
      <c r="F89" s="37"/>
      <c r="G89" s="37"/>
      <c r="H89" s="37"/>
      <c r="I89" s="37"/>
      <c r="J89" s="37"/>
      <c r="K89" s="37"/>
      <c r="L89" s="60" t="str">
        <f>IF(E11= "","",E11)</f>
        <v>Správa železnic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270" t="str">
        <f>IF(E17="","",E17)</f>
        <v xml:space="preserve"> </v>
      </c>
      <c r="AN89" s="271"/>
      <c r="AO89" s="271"/>
      <c r="AP89" s="271"/>
      <c r="AQ89" s="37"/>
      <c r="AR89" s="38"/>
      <c r="AS89" s="264" t="s">
        <v>57</v>
      </c>
      <c r="AT89" s="265"/>
      <c r="AU89" s="68"/>
      <c r="AV89" s="68"/>
      <c r="AW89" s="68"/>
      <c r="AX89" s="68"/>
      <c r="AY89" s="68"/>
      <c r="AZ89" s="68"/>
      <c r="BA89" s="68"/>
      <c r="BB89" s="68"/>
      <c r="BC89" s="68"/>
      <c r="BD89" s="69"/>
      <c r="BE89" s="35"/>
    </row>
    <row r="90" spans="1:91" s="2" customFormat="1" ht="15.2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0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270" t="str">
        <f>IF(E20="","",E20)</f>
        <v>Tomáš Voldán</v>
      </c>
      <c r="AN90" s="271"/>
      <c r="AO90" s="271"/>
      <c r="AP90" s="271"/>
      <c r="AQ90" s="37"/>
      <c r="AR90" s="38"/>
      <c r="AS90" s="266"/>
      <c r="AT90" s="267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5"/>
    </row>
    <row r="91" spans="1:91" s="2" customFormat="1" ht="10.9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268"/>
      <c r="AT91" s="269"/>
      <c r="AU91" s="72"/>
      <c r="AV91" s="72"/>
      <c r="AW91" s="72"/>
      <c r="AX91" s="72"/>
      <c r="AY91" s="72"/>
      <c r="AZ91" s="72"/>
      <c r="BA91" s="72"/>
      <c r="BB91" s="72"/>
      <c r="BC91" s="72"/>
      <c r="BD91" s="73"/>
      <c r="BE91" s="35"/>
    </row>
    <row r="92" spans="1:91" s="2" customFormat="1" ht="29.25" customHeight="1">
      <c r="A92" s="35"/>
      <c r="B92" s="36"/>
      <c r="C92" s="272" t="s">
        <v>58</v>
      </c>
      <c r="D92" s="273"/>
      <c r="E92" s="273"/>
      <c r="F92" s="273"/>
      <c r="G92" s="273"/>
      <c r="H92" s="74"/>
      <c r="I92" s="275" t="s">
        <v>59</v>
      </c>
      <c r="J92" s="273"/>
      <c r="K92" s="273"/>
      <c r="L92" s="273"/>
      <c r="M92" s="273"/>
      <c r="N92" s="273"/>
      <c r="O92" s="273"/>
      <c r="P92" s="273"/>
      <c r="Q92" s="273"/>
      <c r="R92" s="273"/>
      <c r="S92" s="273"/>
      <c r="T92" s="273"/>
      <c r="U92" s="273"/>
      <c r="V92" s="273"/>
      <c r="W92" s="273"/>
      <c r="X92" s="273"/>
      <c r="Y92" s="273"/>
      <c r="Z92" s="273"/>
      <c r="AA92" s="273"/>
      <c r="AB92" s="273"/>
      <c r="AC92" s="273"/>
      <c r="AD92" s="273"/>
      <c r="AE92" s="273"/>
      <c r="AF92" s="273"/>
      <c r="AG92" s="274" t="s">
        <v>60</v>
      </c>
      <c r="AH92" s="273"/>
      <c r="AI92" s="273"/>
      <c r="AJ92" s="273"/>
      <c r="AK92" s="273"/>
      <c r="AL92" s="273"/>
      <c r="AM92" s="273"/>
      <c r="AN92" s="275" t="s">
        <v>61</v>
      </c>
      <c r="AO92" s="273"/>
      <c r="AP92" s="276"/>
      <c r="AQ92" s="75" t="s">
        <v>62</v>
      </c>
      <c r="AR92" s="38"/>
      <c r="AS92" s="76" t="s">
        <v>63</v>
      </c>
      <c r="AT92" s="77" t="s">
        <v>64</v>
      </c>
      <c r="AU92" s="77" t="s">
        <v>65</v>
      </c>
      <c r="AV92" s="77" t="s">
        <v>66</v>
      </c>
      <c r="AW92" s="77" t="s">
        <v>67</v>
      </c>
      <c r="AX92" s="77" t="s">
        <v>68</v>
      </c>
      <c r="AY92" s="77" t="s">
        <v>69</v>
      </c>
      <c r="AZ92" s="77" t="s">
        <v>70</v>
      </c>
      <c r="BA92" s="77" t="s">
        <v>71</v>
      </c>
      <c r="BB92" s="77" t="s">
        <v>72</v>
      </c>
      <c r="BC92" s="77" t="s">
        <v>73</v>
      </c>
      <c r="BD92" s="78" t="s">
        <v>74</v>
      </c>
      <c r="BE92" s="35"/>
    </row>
    <row r="93" spans="1:91" s="2" customFormat="1" ht="10.9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79"/>
      <c r="AT93" s="80"/>
      <c r="AU93" s="80"/>
      <c r="AV93" s="80"/>
      <c r="AW93" s="80"/>
      <c r="AX93" s="80"/>
      <c r="AY93" s="80"/>
      <c r="AZ93" s="80"/>
      <c r="BA93" s="80"/>
      <c r="BB93" s="80"/>
      <c r="BC93" s="80"/>
      <c r="BD93" s="81"/>
      <c r="BE93" s="35"/>
    </row>
    <row r="94" spans="1:91" s="6" customFormat="1" ht="32.450000000000003" customHeight="1">
      <c r="B94" s="82"/>
      <c r="C94" s="83" t="s">
        <v>75</v>
      </c>
      <c r="D94" s="84"/>
      <c r="E94" s="84"/>
      <c r="F94" s="84"/>
      <c r="G94" s="84"/>
      <c r="H94" s="84"/>
      <c r="I94" s="84"/>
      <c r="J94" s="84"/>
      <c r="K94" s="84"/>
      <c r="L94" s="84"/>
      <c r="M94" s="84"/>
      <c r="N94" s="84"/>
      <c r="O94" s="84"/>
      <c r="P94" s="84"/>
      <c r="Q94" s="84"/>
      <c r="R94" s="84"/>
      <c r="S94" s="84"/>
      <c r="T94" s="84"/>
      <c r="U94" s="84"/>
      <c r="V94" s="84"/>
      <c r="W94" s="84"/>
      <c r="X94" s="84"/>
      <c r="Y94" s="84"/>
      <c r="Z94" s="84"/>
      <c r="AA94" s="84"/>
      <c r="AB94" s="84"/>
      <c r="AC94" s="84"/>
      <c r="AD94" s="84"/>
      <c r="AE94" s="84"/>
      <c r="AF94" s="84"/>
      <c r="AG94" s="284">
        <f>ROUND(SUM(AG95:AG97),2)</f>
        <v>0</v>
      </c>
      <c r="AH94" s="284"/>
      <c r="AI94" s="284"/>
      <c r="AJ94" s="284"/>
      <c r="AK94" s="284"/>
      <c r="AL94" s="284"/>
      <c r="AM94" s="284"/>
      <c r="AN94" s="285">
        <f>SUM(AG94,AT94)</f>
        <v>0</v>
      </c>
      <c r="AO94" s="285"/>
      <c r="AP94" s="285"/>
      <c r="AQ94" s="86" t="s">
        <v>1</v>
      </c>
      <c r="AR94" s="87"/>
      <c r="AS94" s="88">
        <f>ROUND(SUM(AS95:AS97),2)</f>
        <v>0</v>
      </c>
      <c r="AT94" s="89">
        <f>ROUND(SUM(AV94:AW94),2)</f>
        <v>0</v>
      </c>
      <c r="AU94" s="90">
        <f>ROUND(SUM(AU95:AU97),5)</f>
        <v>0</v>
      </c>
      <c r="AV94" s="89">
        <f>ROUND(AZ94*L32,2)</f>
        <v>0</v>
      </c>
      <c r="AW94" s="89">
        <f>ROUND(BA94*L33,2)</f>
        <v>0</v>
      </c>
      <c r="AX94" s="89">
        <f>ROUND(BB94*L32,2)</f>
        <v>0</v>
      </c>
      <c r="AY94" s="89">
        <f>ROUND(BC94*L33,2)</f>
        <v>0</v>
      </c>
      <c r="AZ94" s="89">
        <f>ROUND(SUM(AZ95:AZ97),2)</f>
        <v>0</v>
      </c>
      <c r="BA94" s="89">
        <f>ROUND(SUM(BA95:BA97),2)</f>
        <v>0</v>
      </c>
      <c r="BB94" s="89">
        <f>ROUND(SUM(BB95:BB97),2)</f>
        <v>0</v>
      </c>
      <c r="BC94" s="89">
        <f>ROUND(SUM(BC95:BC97),2)</f>
        <v>0</v>
      </c>
      <c r="BD94" s="91">
        <f>ROUND(SUM(BD95:BD97),2)</f>
        <v>0</v>
      </c>
      <c r="BS94" s="92" t="s">
        <v>76</v>
      </c>
      <c r="BT94" s="92" t="s">
        <v>77</v>
      </c>
      <c r="BU94" s="93" t="s">
        <v>78</v>
      </c>
      <c r="BV94" s="92" t="s">
        <v>79</v>
      </c>
      <c r="BW94" s="92" t="s">
        <v>5</v>
      </c>
      <c r="BX94" s="92" t="s">
        <v>80</v>
      </c>
      <c r="CL94" s="92" t="s">
        <v>1</v>
      </c>
    </row>
    <row r="95" spans="1:91" s="7" customFormat="1" ht="37.5" customHeight="1">
      <c r="A95" s="94" t="s">
        <v>81</v>
      </c>
      <c r="B95" s="95"/>
      <c r="C95" s="96"/>
      <c r="D95" s="279" t="s">
        <v>82</v>
      </c>
      <c r="E95" s="279"/>
      <c r="F95" s="279"/>
      <c r="G95" s="279"/>
      <c r="H95" s="279"/>
      <c r="I95" s="97"/>
      <c r="J95" s="279" t="s">
        <v>83</v>
      </c>
      <c r="K95" s="279"/>
      <c r="L95" s="279"/>
      <c r="M95" s="279"/>
      <c r="N95" s="279"/>
      <c r="O95" s="279"/>
      <c r="P95" s="279"/>
      <c r="Q95" s="279"/>
      <c r="R95" s="279"/>
      <c r="S95" s="279"/>
      <c r="T95" s="279"/>
      <c r="U95" s="279"/>
      <c r="V95" s="279"/>
      <c r="W95" s="279"/>
      <c r="X95" s="279"/>
      <c r="Y95" s="279"/>
      <c r="Z95" s="279"/>
      <c r="AA95" s="279"/>
      <c r="AB95" s="279"/>
      <c r="AC95" s="279"/>
      <c r="AD95" s="279"/>
      <c r="AE95" s="279"/>
      <c r="AF95" s="279"/>
      <c r="AG95" s="277">
        <f>'01-SO24 - URS - Oprava os...'!J30</f>
        <v>0</v>
      </c>
      <c r="AH95" s="278"/>
      <c r="AI95" s="278"/>
      <c r="AJ95" s="278"/>
      <c r="AK95" s="278"/>
      <c r="AL95" s="278"/>
      <c r="AM95" s="278"/>
      <c r="AN95" s="277">
        <f>SUM(AG95,AT95)</f>
        <v>0</v>
      </c>
      <c r="AO95" s="278"/>
      <c r="AP95" s="278"/>
      <c r="AQ95" s="98" t="s">
        <v>84</v>
      </c>
      <c r="AR95" s="99"/>
      <c r="AS95" s="100">
        <v>0</v>
      </c>
      <c r="AT95" s="101">
        <f>ROUND(SUM(AV95:AW95),2)</f>
        <v>0</v>
      </c>
      <c r="AU95" s="102">
        <f>'01-SO24 - URS - Oprava os...'!P127</f>
        <v>0</v>
      </c>
      <c r="AV95" s="101">
        <f>'01-SO24 - URS - Oprava os...'!J33</f>
        <v>0</v>
      </c>
      <c r="AW95" s="101">
        <f>'01-SO24 - URS - Oprava os...'!J34</f>
        <v>0</v>
      </c>
      <c r="AX95" s="101">
        <f>'01-SO24 - URS - Oprava os...'!J35</f>
        <v>0</v>
      </c>
      <c r="AY95" s="101">
        <f>'01-SO24 - URS - Oprava os...'!J36</f>
        <v>0</v>
      </c>
      <c r="AZ95" s="101">
        <f>'01-SO24 - URS - Oprava os...'!F33</f>
        <v>0</v>
      </c>
      <c r="BA95" s="101">
        <f>'01-SO24 - URS - Oprava os...'!F34</f>
        <v>0</v>
      </c>
      <c r="BB95" s="101">
        <f>'01-SO24 - URS - Oprava os...'!F35</f>
        <v>0</v>
      </c>
      <c r="BC95" s="101">
        <f>'01-SO24 - URS - Oprava os...'!F36</f>
        <v>0</v>
      </c>
      <c r="BD95" s="103">
        <f>'01-SO24 - URS - Oprava os...'!F37</f>
        <v>0</v>
      </c>
      <c r="BT95" s="104" t="s">
        <v>85</v>
      </c>
      <c r="BV95" s="104" t="s">
        <v>79</v>
      </c>
      <c r="BW95" s="104" t="s">
        <v>86</v>
      </c>
      <c r="BX95" s="104" t="s">
        <v>5</v>
      </c>
      <c r="CL95" s="104" t="s">
        <v>1</v>
      </c>
      <c r="CM95" s="104" t="s">
        <v>87</v>
      </c>
    </row>
    <row r="96" spans="1:91" s="7" customFormat="1" ht="37.5" customHeight="1">
      <c r="A96" s="94" t="s">
        <v>81</v>
      </c>
      <c r="B96" s="95"/>
      <c r="C96" s="96"/>
      <c r="D96" s="279" t="s">
        <v>88</v>
      </c>
      <c r="E96" s="279"/>
      <c r="F96" s="279"/>
      <c r="G96" s="279"/>
      <c r="H96" s="279"/>
      <c r="I96" s="97"/>
      <c r="J96" s="279" t="s">
        <v>83</v>
      </c>
      <c r="K96" s="279"/>
      <c r="L96" s="279"/>
      <c r="M96" s="279"/>
      <c r="N96" s="279"/>
      <c r="O96" s="279"/>
      <c r="P96" s="279"/>
      <c r="Q96" s="279"/>
      <c r="R96" s="279"/>
      <c r="S96" s="279"/>
      <c r="T96" s="279"/>
      <c r="U96" s="279"/>
      <c r="V96" s="279"/>
      <c r="W96" s="279"/>
      <c r="X96" s="279"/>
      <c r="Y96" s="279"/>
      <c r="Z96" s="279"/>
      <c r="AA96" s="279"/>
      <c r="AB96" s="279"/>
      <c r="AC96" s="279"/>
      <c r="AD96" s="279"/>
      <c r="AE96" s="279"/>
      <c r="AF96" s="279"/>
      <c r="AG96" s="277">
        <f>'02-SO24 - ÚOŽI - Oprava o...'!J30</f>
        <v>0</v>
      </c>
      <c r="AH96" s="278"/>
      <c r="AI96" s="278"/>
      <c r="AJ96" s="278"/>
      <c r="AK96" s="278"/>
      <c r="AL96" s="278"/>
      <c r="AM96" s="278"/>
      <c r="AN96" s="277">
        <f>SUM(AG96,AT96)</f>
        <v>0</v>
      </c>
      <c r="AO96" s="278"/>
      <c r="AP96" s="278"/>
      <c r="AQ96" s="98" t="s">
        <v>84</v>
      </c>
      <c r="AR96" s="99"/>
      <c r="AS96" s="100">
        <v>0</v>
      </c>
      <c r="AT96" s="101">
        <f>ROUND(SUM(AV96:AW96),2)</f>
        <v>0</v>
      </c>
      <c r="AU96" s="102">
        <f>'02-SO24 - ÚOŽI - Oprava o...'!P117</f>
        <v>0</v>
      </c>
      <c r="AV96" s="101">
        <f>'02-SO24 - ÚOŽI - Oprava o...'!J33</f>
        <v>0</v>
      </c>
      <c r="AW96" s="101">
        <f>'02-SO24 - ÚOŽI - Oprava o...'!J34</f>
        <v>0</v>
      </c>
      <c r="AX96" s="101">
        <f>'02-SO24 - ÚOŽI - Oprava o...'!J35</f>
        <v>0</v>
      </c>
      <c r="AY96" s="101">
        <f>'02-SO24 - ÚOŽI - Oprava o...'!J36</f>
        <v>0</v>
      </c>
      <c r="AZ96" s="101">
        <f>'02-SO24 - ÚOŽI - Oprava o...'!F33</f>
        <v>0</v>
      </c>
      <c r="BA96" s="101">
        <f>'02-SO24 - ÚOŽI - Oprava o...'!F34</f>
        <v>0</v>
      </c>
      <c r="BB96" s="101">
        <f>'02-SO24 - ÚOŽI - Oprava o...'!F35</f>
        <v>0</v>
      </c>
      <c r="BC96" s="101">
        <f>'02-SO24 - ÚOŽI - Oprava o...'!F36</f>
        <v>0</v>
      </c>
      <c r="BD96" s="103">
        <f>'02-SO24 - ÚOŽI - Oprava o...'!F37</f>
        <v>0</v>
      </c>
      <c r="BT96" s="104" t="s">
        <v>85</v>
      </c>
      <c r="BV96" s="104" t="s">
        <v>79</v>
      </c>
      <c r="BW96" s="104" t="s">
        <v>89</v>
      </c>
      <c r="BX96" s="104" t="s">
        <v>5</v>
      </c>
      <c r="CL96" s="104" t="s">
        <v>1</v>
      </c>
      <c r="CM96" s="104" t="s">
        <v>87</v>
      </c>
    </row>
    <row r="97" spans="1:91" s="7" customFormat="1" ht="24.75" customHeight="1">
      <c r="A97" s="94" t="s">
        <v>81</v>
      </c>
      <c r="B97" s="95"/>
      <c r="C97" s="96"/>
      <c r="D97" s="279" t="s">
        <v>90</v>
      </c>
      <c r="E97" s="279"/>
      <c r="F97" s="279"/>
      <c r="G97" s="279"/>
      <c r="H97" s="279"/>
      <c r="I97" s="97"/>
      <c r="J97" s="279" t="s">
        <v>91</v>
      </c>
      <c r="K97" s="279"/>
      <c r="L97" s="279"/>
      <c r="M97" s="279"/>
      <c r="N97" s="279"/>
      <c r="O97" s="279"/>
      <c r="P97" s="279"/>
      <c r="Q97" s="279"/>
      <c r="R97" s="279"/>
      <c r="S97" s="279"/>
      <c r="T97" s="279"/>
      <c r="U97" s="279"/>
      <c r="V97" s="279"/>
      <c r="W97" s="279"/>
      <c r="X97" s="279"/>
      <c r="Y97" s="279"/>
      <c r="Z97" s="279"/>
      <c r="AA97" s="279"/>
      <c r="AB97" s="279"/>
      <c r="AC97" s="279"/>
      <c r="AD97" s="279"/>
      <c r="AE97" s="279"/>
      <c r="AF97" s="279"/>
      <c r="AG97" s="277">
        <f>'03-SO24 - VRN - Oprava os...'!J30</f>
        <v>0</v>
      </c>
      <c r="AH97" s="278"/>
      <c r="AI97" s="278"/>
      <c r="AJ97" s="278"/>
      <c r="AK97" s="278"/>
      <c r="AL97" s="278"/>
      <c r="AM97" s="278"/>
      <c r="AN97" s="277">
        <f>SUM(AG97,AT97)</f>
        <v>0</v>
      </c>
      <c r="AO97" s="278"/>
      <c r="AP97" s="278"/>
      <c r="AQ97" s="98" t="s">
        <v>84</v>
      </c>
      <c r="AR97" s="99"/>
      <c r="AS97" s="105">
        <v>0</v>
      </c>
      <c r="AT97" s="106">
        <f>ROUND(SUM(AV97:AW97),2)</f>
        <v>0</v>
      </c>
      <c r="AU97" s="107">
        <f>'03-SO24 - VRN - Oprava os...'!P117</f>
        <v>0</v>
      </c>
      <c r="AV97" s="106">
        <f>'03-SO24 - VRN - Oprava os...'!J33</f>
        <v>0</v>
      </c>
      <c r="AW97" s="106">
        <f>'03-SO24 - VRN - Oprava os...'!J34</f>
        <v>0</v>
      </c>
      <c r="AX97" s="106">
        <f>'03-SO24 - VRN - Oprava os...'!J35</f>
        <v>0</v>
      </c>
      <c r="AY97" s="106">
        <f>'03-SO24 - VRN - Oprava os...'!J36</f>
        <v>0</v>
      </c>
      <c r="AZ97" s="106">
        <f>'03-SO24 - VRN - Oprava os...'!F33</f>
        <v>0</v>
      </c>
      <c r="BA97" s="106">
        <f>'03-SO24 - VRN - Oprava os...'!F34</f>
        <v>0</v>
      </c>
      <c r="BB97" s="106">
        <f>'03-SO24 - VRN - Oprava os...'!F35</f>
        <v>0</v>
      </c>
      <c r="BC97" s="106">
        <f>'03-SO24 - VRN - Oprava os...'!F36</f>
        <v>0</v>
      </c>
      <c r="BD97" s="108">
        <f>'03-SO24 - VRN - Oprava os...'!F37</f>
        <v>0</v>
      </c>
      <c r="BT97" s="104" t="s">
        <v>85</v>
      </c>
      <c r="BV97" s="104" t="s">
        <v>79</v>
      </c>
      <c r="BW97" s="104" t="s">
        <v>92</v>
      </c>
      <c r="BX97" s="104" t="s">
        <v>5</v>
      </c>
      <c r="CL97" s="104" t="s">
        <v>1</v>
      </c>
      <c r="CM97" s="104" t="s">
        <v>87</v>
      </c>
    </row>
    <row r="98" spans="1:91" ht="11.25">
      <c r="B98" s="21"/>
      <c r="C98" s="22"/>
      <c r="D98" s="22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  <c r="AA98" s="22"/>
      <c r="AB98" s="22"/>
      <c r="AC98" s="22"/>
      <c r="AD98" s="22"/>
      <c r="AE98" s="22"/>
      <c r="AF98" s="22"/>
      <c r="AG98" s="22"/>
      <c r="AH98" s="22"/>
      <c r="AI98" s="22"/>
      <c r="AJ98" s="22"/>
      <c r="AK98" s="22"/>
      <c r="AL98" s="22"/>
      <c r="AM98" s="22"/>
      <c r="AN98" s="22"/>
      <c r="AO98" s="22"/>
      <c r="AP98" s="22"/>
      <c r="AQ98" s="22"/>
      <c r="AR98" s="20"/>
    </row>
    <row r="99" spans="1:91" s="2" customFormat="1" ht="30" customHeight="1">
      <c r="A99" s="35"/>
      <c r="B99" s="36"/>
      <c r="C99" s="83" t="s">
        <v>93</v>
      </c>
      <c r="D99" s="37"/>
      <c r="E99" s="37"/>
      <c r="F99" s="37"/>
      <c r="G99" s="37"/>
      <c r="H99" s="37"/>
      <c r="I99" s="37"/>
      <c r="J99" s="37"/>
      <c r="K99" s="37"/>
      <c r="L99" s="37"/>
      <c r="M99" s="37"/>
      <c r="N99" s="37"/>
      <c r="O99" s="37"/>
      <c r="P99" s="37"/>
      <c r="Q99" s="37"/>
      <c r="R99" s="37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F99" s="37"/>
      <c r="AG99" s="285">
        <f>ROUND(SUM(AG100:AG103), 2)</f>
        <v>0</v>
      </c>
      <c r="AH99" s="285"/>
      <c r="AI99" s="285"/>
      <c r="AJ99" s="285"/>
      <c r="AK99" s="285"/>
      <c r="AL99" s="285"/>
      <c r="AM99" s="285"/>
      <c r="AN99" s="285">
        <f>ROUND(SUM(AN100:AN103), 2)</f>
        <v>0</v>
      </c>
      <c r="AO99" s="285"/>
      <c r="AP99" s="285"/>
      <c r="AQ99" s="109"/>
      <c r="AR99" s="38"/>
      <c r="AS99" s="76" t="s">
        <v>94</v>
      </c>
      <c r="AT99" s="77" t="s">
        <v>95</v>
      </c>
      <c r="AU99" s="77" t="s">
        <v>41</v>
      </c>
      <c r="AV99" s="78" t="s">
        <v>64</v>
      </c>
      <c r="AW99" s="35"/>
      <c r="AX99" s="35"/>
      <c r="AY99" s="35"/>
      <c r="AZ99" s="35"/>
      <c r="BA99" s="35"/>
      <c r="BB99" s="35"/>
      <c r="BC99" s="35"/>
      <c r="BD99" s="35"/>
      <c r="BE99" s="35"/>
    </row>
    <row r="100" spans="1:91" s="2" customFormat="1" ht="19.899999999999999" customHeight="1">
      <c r="A100" s="35"/>
      <c r="B100" s="36"/>
      <c r="C100" s="37"/>
      <c r="D100" s="280" t="s">
        <v>96</v>
      </c>
      <c r="E100" s="280"/>
      <c r="F100" s="280"/>
      <c r="G100" s="280"/>
      <c r="H100" s="280"/>
      <c r="I100" s="280"/>
      <c r="J100" s="280"/>
      <c r="K100" s="280"/>
      <c r="L100" s="280"/>
      <c r="M100" s="280"/>
      <c r="N100" s="280"/>
      <c r="O100" s="280"/>
      <c r="P100" s="280"/>
      <c r="Q100" s="280"/>
      <c r="R100" s="280"/>
      <c r="S100" s="280"/>
      <c r="T100" s="280"/>
      <c r="U100" s="280"/>
      <c r="V100" s="280"/>
      <c r="W100" s="280"/>
      <c r="X100" s="280"/>
      <c r="Y100" s="280"/>
      <c r="Z100" s="280"/>
      <c r="AA100" s="280"/>
      <c r="AB100" s="280"/>
      <c r="AC100" s="37"/>
      <c r="AD100" s="37"/>
      <c r="AE100" s="37"/>
      <c r="AF100" s="37"/>
      <c r="AG100" s="281">
        <f>ROUND(AG94 * AS100, 2)</f>
        <v>0</v>
      </c>
      <c r="AH100" s="282"/>
      <c r="AI100" s="282"/>
      <c r="AJ100" s="282"/>
      <c r="AK100" s="282"/>
      <c r="AL100" s="282"/>
      <c r="AM100" s="282"/>
      <c r="AN100" s="282">
        <f>ROUND(AG100 + AV100, 2)</f>
        <v>0</v>
      </c>
      <c r="AO100" s="282"/>
      <c r="AP100" s="282"/>
      <c r="AQ100" s="37"/>
      <c r="AR100" s="38"/>
      <c r="AS100" s="110">
        <v>0</v>
      </c>
      <c r="AT100" s="111" t="s">
        <v>97</v>
      </c>
      <c r="AU100" s="111" t="s">
        <v>42</v>
      </c>
      <c r="AV100" s="112">
        <f>ROUND(IF(AU100="základní",AG100*L32,IF(AU100="snížená",AG100*L33,0)), 2)</f>
        <v>0</v>
      </c>
      <c r="AW100" s="35"/>
      <c r="AX100" s="35"/>
      <c r="AY100" s="35"/>
      <c r="AZ100" s="35"/>
      <c r="BA100" s="35"/>
      <c r="BB100" s="35"/>
      <c r="BC100" s="35"/>
      <c r="BD100" s="35"/>
      <c r="BE100" s="35"/>
      <c r="BV100" s="17" t="s">
        <v>98</v>
      </c>
      <c r="BY100" s="113">
        <f>IF(AU100="základní",AV100,0)</f>
        <v>0</v>
      </c>
      <c r="BZ100" s="113">
        <f>IF(AU100="snížená",AV100,0)</f>
        <v>0</v>
      </c>
      <c r="CA100" s="113">
        <v>0</v>
      </c>
      <c r="CB100" s="113">
        <v>0</v>
      </c>
      <c r="CC100" s="113">
        <v>0</v>
      </c>
      <c r="CD100" s="113">
        <f>IF(AU100="základní",AG100,0)</f>
        <v>0</v>
      </c>
      <c r="CE100" s="113">
        <f>IF(AU100="snížená",AG100,0)</f>
        <v>0</v>
      </c>
      <c r="CF100" s="113">
        <f>IF(AU100="zákl. přenesená",AG100,0)</f>
        <v>0</v>
      </c>
      <c r="CG100" s="113">
        <f>IF(AU100="sníž. přenesená",AG100,0)</f>
        <v>0</v>
      </c>
      <c r="CH100" s="113">
        <f>IF(AU100="nulová",AG100,0)</f>
        <v>0</v>
      </c>
      <c r="CI100" s="17">
        <f>IF(AU100="základní",1,IF(AU100="snížená",2,IF(AU100="zákl. přenesená",4,IF(AU100="sníž. přenesená",5,3))))</f>
        <v>1</v>
      </c>
      <c r="CJ100" s="17">
        <f>IF(AT100="stavební čast",1,IF(AT100="investiční čast",2,3))</f>
        <v>1</v>
      </c>
      <c r="CK100" s="17" t="str">
        <f>IF(D100="Vyplň vlastní","","x")</f>
        <v>x</v>
      </c>
    </row>
    <row r="101" spans="1:91" s="2" customFormat="1" ht="19.899999999999999" customHeight="1">
      <c r="A101" s="35"/>
      <c r="B101" s="36"/>
      <c r="C101" s="37"/>
      <c r="D101" s="283" t="s">
        <v>99</v>
      </c>
      <c r="E101" s="280"/>
      <c r="F101" s="280"/>
      <c r="G101" s="280"/>
      <c r="H101" s="280"/>
      <c r="I101" s="280"/>
      <c r="J101" s="280"/>
      <c r="K101" s="280"/>
      <c r="L101" s="280"/>
      <c r="M101" s="280"/>
      <c r="N101" s="280"/>
      <c r="O101" s="280"/>
      <c r="P101" s="280"/>
      <c r="Q101" s="280"/>
      <c r="R101" s="280"/>
      <c r="S101" s="280"/>
      <c r="T101" s="280"/>
      <c r="U101" s="280"/>
      <c r="V101" s="280"/>
      <c r="W101" s="280"/>
      <c r="X101" s="280"/>
      <c r="Y101" s="280"/>
      <c r="Z101" s="280"/>
      <c r="AA101" s="280"/>
      <c r="AB101" s="280"/>
      <c r="AC101" s="37"/>
      <c r="AD101" s="37"/>
      <c r="AE101" s="37"/>
      <c r="AF101" s="37"/>
      <c r="AG101" s="281">
        <f>ROUND(AG94 * AS101, 2)</f>
        <v>0</v>
      </c>
      <c r="AH101" s="282"/>
      <c r="AI101" s="282"/>
      <c r="AJ101" s="282"/>
      <c r="AK101" s="282"/>
      <c r="AL101" s="282"/>
      <c r="AM101" s="282"/>
      <c r="AN101" s="282">
        <f>ROUND(AG101 + AV101, 2)</f>
        <v>0</v>
      </c>
      <c r="AO101" s="282"/>
      <c r="AP101" s="282"/>
      <c r="AQ101" s="37"/>
      <c r="AR101" s="38"/>
      <c r="AS101" s="110">
        <v>0</v>
      </c>
      <c r="AT101" s="111" t="s">
        <v>97</v>
      </c>
      <c r="AU101" s="111" t="s">
        <v>42</v>
      </c>
      <c r="AV101" s="112">
        <f>ROUND(IF(AU101="základní",AG101*L32,IF(AU101="snížená",AG101*L33,0)), 2)</f>
        <v>0</v>
      </c>
      <c r="AW101" s="35"/>
      <c r="AX101" s="35"/>
      <c r="AY101" s="35"/>
      <c r="AZ101" s="35"/>
      <c r="BA101" s="35"/>
      <c r="BB101" s="35"/>
      <c r="BC101" s="35"/>
      <c r="BD101" s="35"/>
      <c r="BE101" s="35"/>
      <c r="BV101" s="17" t="s">
        <v>100</v>
      </c>
      <c r="BY101" s="113">
        <f>IF(AU101="základní",AV101,0)</f>
        <v>0</v>
      </c>
      <c r="BZ101" s="113">
        <f>IF(AU101="snížená",AV101,0)</f>
        <v>0</v>
      </c>
      <c r="CA101" s="113">
        <v>0</v>
      </c>
      <c r="CB101" s="113">
        <v>0</v>
      </c>
      <c r="CC101" s="113">
        <v>0</v>
      </c>
      <c r="CD101" s="113">
        <f>IF(AU101="základní",AG101,0)</f>
        <v>0</v>
      </c>
      <c r="CE101" s="113">
        <f>IF(AU101="snížená",AG101,0)</f>
        <v>0</v>
      </c>
      <c r="CF101" s="113">
        <f>IF(AU101="zákl. přenesená",AG101,0)</f>
        <v>0</v>
      </c>
      <c r="CG101" s="113">
        <f>IF(AU101="sníž. přenesená",AG101,0)</f>
        <v>0</v>
      </c>
      <c r="CH101" s="113">
        <f>IF(AU101="nulová",AG101,0)</f>
        <v>0</v>
      </c>
      <c r="CI101" s="17">
        <f>IF(AU101="základní",1,IF(AU101="snížená",2,IF(AU101="zákl. přenesená",4,IF(AU101="sníž. přenesená",5,3))))</f>
        <v>1</v>
      </c>
      <c r="CJ101" s="17">
        <f>IF(AT101="stavební čast",1,IF(AT101="investiční čast",2,3))</f>
        <v>1</v>
      </c>
      <c r="CK101" s="17" t="str">
        <f>IF(D101="Vyplň vlastní","","x")</f>
        <v/>
      </c>
    </row>
    <row r="102" spans="1:91" s="2" customFormat="1" ht="19.899999999999999" customHeight="1">
      <c r="A102" s="35"/>
      <c r="B102" s="36"/>
      <c r="C102" s="37"/>
      <c r="D102" s="283" t="s">
        <v>99</v>
      </c>
      <c r="E102" s="280"/>
      <c r="F102" s="280"/>
      <c r="G102" s="280"/>
      <c r="H102" s="280"/>
      <c r="I102" s="280"/>
      <c r="J102" s="280"/>
      <c r="K102" s="280"/>
      <c r="L102" s="280"/>
      <c r="M102" s="280"/>
      <c r="N102" s="280"/>
      <c r="O102" s="280"/>
      <c r="P102" s="280"/>
      <c r="Q102" s="280"/>
      <c r="R102" s="280"/>
      <c r="S102" s="280"/>
      <c r="T102" s="280"/>
      <c r="U102" s="280"/>
      <c r="V102" s="280"/>
      <c r="W102" s="280"/>
      <c r="X102" s="280"/>
      <c r="Y102" s="280"/>
      <c r="Z102" s="280"/>
      <c r="AA102" s="280"/>
      <c r="AB102" s="280"/>
      <c r="AC102" s="37"/>
      <c r="AD102" s="37"/>
      <c r="AE102" s="37"/>
      <c r="AF102" s="37"/>
      <c r="AG102" s="281">
        <f>ROUND(AG94 * AS102, 2)</f>
        <v>0</v>
      </c>
      <c r="AH102" s="282"/>
      <c r="AI102" s="282"/>
      <c r="AJ102" s="282"/>
      <c r="AK102" s="282"/>
      <c r="AL102" s="282"/>
      <c r="AM102" s="282"/>
      <c r="AN102" s="282">
        <f>ROUND(AG102 + AV102, 2)</f>
        <v>0</v>
      </c>
      <c r="AO102" s="282"/>
      <c r="AP102" s="282"/>
      <c r="AQ102" s="37"/>
      <c r="AR102" s="38"/>
      <c r="AS102" s="110">
        <v>0</v>
      </c>
      <c r="AT102" s="111" t="s">
        <v>97</v>
      </c>
      <c r="AU102" s="111" t="s">
        <v>42</v>
      </c>
      <c r="AV102" s="112">
        <f>ROUND(IF(AU102="základní",AG102*L32,IF(AU102="snížená",AG102*L33,0)), 2)</f>
        <v>0</v>
      </c>
      <c r="AW102" s="35"/>
      <c r="AX102" s="35"/>
      <c r="AY102" s="35"/>
      <c r="AZ102" s="35"/>
      <c r="BA102" s="35"/>
      <c r="BB102" s="35"/>
      <c r="BC102" s="35"/>
      <c r="BD102" s="35"/>
      <c r="BE102" s="35"/>
      <c r="BV102" s="17" t="s">
        <v>100</v>
      </c>
      <c r="BY102" s="113">
        <f>IF(AU102="základní",AV102,0)</f>
        <v>0</v>
      </c>
      <c r="BZ102" s="113">
        <f>IF(AU102="snížená",AV102,0)</f>
        <v>0</v>
      </c>
      <c r="CA102" s="113">
        <v>0</v>
      </c>
      <c r="CB102" s="113">
        <v>0</v>
      </c>
      <c r="CC102" s="113">
        <v>0</v>
      </c>
      <c r="CD102" s="113">
        <f>IF(AU102="základní",AG102,0)</f>
        <v>0</v>
      </c>
      <c r="CE102" s="113">
        <f>IF(AU102="snížená",AG102,0)</f>
        <v>0</v>
      </c>
      <c r="CF102" s="113">
        <f>IF(AU102="zákl. přenesená",AG102,0)</f>
        <v>0</v>
      </c>
      <c r="CG102" s="113">
        <f>IF(AU102="sníž. přenesená",AG102,0)</f>
        <v>0</v>
      </c>
      <c r="CH102" s="113">
        <f>IF(AU102="nulová",AG102,0)</f>
        <v>0</v>
      </c>
      <c r="CI102" s="17">
        <f>IF(AU102="základní",1,IF(AU102="snížená",2,IF(AU102="zákl. přenesená",4,IF(AU102="sníž. přenesená",5,3))))</f>
        <v>1</v>
      </c>
      <c r="CJ102" s="17">
        <f>IF(AT102="stavební čast",1,IF(AT102="investiční čast",2,3))</f>
        <v>1</v>
      </c>
      <c r="CK102" s="17" t="str">
        <f>IF(D102="Vyplň vlastní","","x")</f>
        <v/>
      </c>
    </row>
    <row r="103" spans="1:91" s="2" customFormat="1" ht="19.899999999999999" customHeight="1">
      <c r="A103" s="35"/>
      <c r="B103" s="36"/>
      <c r="C103" s="37"/>
      <c r="D103" s="283" t="s">
        <v>99</v>
      </c>
      <c r="E103" s="280"/>
      <c r="F103" s="280"/>
      <c r="G103" s="280"/>
      <c r="H103" s="280"/>
      <c r="I103" s="280"/>
      <c r="J103" s="280"/>
      <c r="K103" s="280"/>
      <c r="L103" s="280"/>
      <c r="M103" s="280"/>
      <c r="N103" s="280"/>
      <c r="O103" s="280"/>
      <c r="P103" s="280"/>
      <c r="Q103" s="280"/>
      <c r="R103" s="280"/>
      <c r="S103" s="280"/>
      <c r="T103" s="280"/>
      <c r="U103" s="280"/>
      <c r="V103" s="280"/>
      <c r="W103" s="280"/>
      <c r="X103" s="280"/>
      <c r="Y103" s="280"/>
      <c r="Z103" s="280"/>
      <c r="AA103" s="280"/>
      <c r="AB103" s="280"/>
      <c r="AC103" s="37"/>
      <c r="AD103" s="37"/>
      <c r="AE103" s="37"/>
      <c r="AF103" s="37"/>
      <c r="AG103" s="281">
        <f>ROUND(AG94 * AS103, 2)</f>
        <v>0</v>
      </c>
      <c r="AH103" s="282"/>
      <c r="AI103" s="282"/>
      <c r="AJ103" s="282"/>
      <c r="AK103" s="282"/>
      <c r="AL103" s="282"/>
      <c r="AM103" s="282"/>
      <c r="AN103" s="282">
        <f>ROUND(AG103 + AV103, 2)</f>
        <v>0</v>
      </c>
      <c r="AO103" s="282"/>
      <c r="AP103" s="282"/>
      <c r="AQ103" s="37"/>
      <c r="AR103" s="38"/>
      <c r="AS103" s="114">
        <v>0</v>
      </c>
      <c r="AT103" s="115" t="s">
        <v>97</v>
      </c>
      <c r="AU103" s="115" t="s">
        <v>42</v>
      </c>
      <c r="AV103" s="116">
        <f>ROUND(IF(AU103="základní",AG103*L32,IF(AU103="snížená",AG103*L33,0)), 2)</f>
        <v>0</v>
      </c>
      <c r="AW103" s="35"/>
      <c r="AX103" s="35"/>
      <c r="AY103" s="35"/>
      <c r="AZ103" s="35"/>
      <c r="BA103" s="35"/>
      <c r="BB103" s="35"/>
      <c r="BC103" s="35"/>
      <c r="BD103" s="35"/>
      <c r="BE103" s="35"/>
      <c r="BV103" s="17" t="s">
        <v>100</v>
      </c>
      <c r="BY103" s="113">
        <f>IF(AU103="základní",AV103,0)</f>
        <v>0</v>
      </c>
      <c r="BZ103" s="113">
        <f>IF(AU103="snížená",AV103,0)</f>
        <v>0</v>
      </c>
      <c r="CA103" s="113">
        <v>0</v>
      </c>
      <c r="CB103" s="113">
        <v>0</v>
      </c>
      <c r="CC103" s="113">
        <v>0</v>
      </c>
      <c r="CD103" s="113">
        <f>IF(AU103="základní",AG103,0)</f>
        <v>0</v>
      </c>
      <c r="CE103" s="113">
        <f>IF(AU103="snížená",AG103,0)</f>
        <v>0</v>
      </c>
      <c r="CF103" s="113">
        <f>IF(AU103="zákl. přenesená",AG103,0)</f>
        <v>0</v>
      </c>
      <c r="CG103" s="113">
        <f>IF(AU103="sníž. přenesená",AG103,0)</f>
        <v>0</v>
      </c>
      <c r="CH103" s="113">
        <f>IF(AU103="nulová",AG103,0)</f>
        <v>0</v>
      </c>
      <c r="CI103" s="17">
        <f>IF(AU103="základní",1,IF(AU103="snížená",2,IF(AU103="zákl. přenesená",4,IF(AU103="sníž. přenesená",5,3))))</f>
        <v>1</v>
      </c>
      <c r="CJ103" s="17">
        <f>IF(AT103="stavební čast",1,IF(AT103="investiční čast",2,3))</f>
        <v>1</v>
      </c>
      <c r="CK103" s="17" t="str">
        <f>IF(D103="Vyplň vlastní","","x")</f>
        <v/>
      </c>
    </row>
    <row r="104" spans="1:91" s="2" customFormat="1" ht="10.9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37"/>
      <c r="M104" s="37"/>
      <c r="N104" s="37"/>
      <c r="O104" s="37"/>
      <c r="P104" s="37"/>
      <c r="Q104" s="37"/>
      <c r="R104" s="37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  <c r="AG104" s="37"/>
      <c r="AH104" s="37"/>
      <c r="AI104" s="37"/>
      <c r="AJ104" s="37"/>
      <c r="AK104" s="37"/>
      <c r="AL104" s="37"/>
      <c r="AM104" s="37"/>
      <c r="AN104" s="37"/>
      <c r="AO104" s="37"/>
      <c r="AP104" s="37"/>
      <c r="AQ104" s="37"/>
      <c r="AR104" s="38"/>
      <c r="AS104" s="35"/>
      <c r="AT104" s="35"/>
      <c r="AU104" s="35"/>
      <c r="AV104" s="35"/>
      <c r="AW104" s="35"/>
      <c r="AX104" s="35"/>
      <c r="AY104" s="35"/>
      <c r="AZ104" s="35"/>
      <c r="BA104" s="35"/>
      <c r="BB104" s="35"/>
      <c r="BC104" s="35"/>
      <c r="BD104" s="35"/>
      <c r="BE104" s="35"/>
    </row>
    <row r="105" spans="1:91" s="2" customFormat="1" ht="30" customHeight="1">
      <c r="A105" s="35"/>
      <c r="B105" s="36"/>
      <c r="C105" s="117" t="s">
        <v>101</v>
      </c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286">
        <f>ROUND(AG94 + AG99, 2)</f>
        <v>0</v>
      </c>
      <c r="AH105" s="286"/>
      <c r="AI105" s="286"/>
      <c r="AJ105" s="286"/>
      <c r="AK105" s="286"/>
      <c r="AL105" s="286"/>
      <c r="AM105" s="286"/>
      <c r="AN105" s="286">
        <f>ROUND(AN94 + AN99, 2)</f>
        <v>0</v>
      </c>
      <c r="AO105" s="286"/>
      <c r="AP105" s="286"/>
      <c r="AQ105" s="118"/>
      <c r="AR105" s="38"/>
      <c r="AS105" s="35"/>
      <c r="AT105" s="35"/>
      <c r="AU105" s="35"/>
      <c r="AV105" s="35"/>
      <c r="AW105" s="35"/>
      <c r="AX105" s="35"/>
      <c r="AY105" s="35"/>
      <c r="AZ105" s="35"/>
      <c r="BA105" s="35"/>
      <c r="BB105" s="35"/>
      <c r="BC105" s="35"/>
      <c r="BD105" s="35"/>
      <c r="BE105" s="35"/>
    </row>
    <row r="106" spans="1:91" s="2" customFormat="1" ht="6.95" customHeight="1">
      <c r="A106" s="35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56"/>
      <c r="M106" s="56"/>
      <c r="N106" s="56"/>
      <c r="O106" s="56"/>
      <c r="P106" s="56"/>
      <c r="Q106" s="56"/>
      <c r="R106" s="56"/>
      <c r="S106" s="56"/>
      <c r="T106" s="56"/>
      <c r="U106" s="56"/>
      <c r="V106" s="56"/>
      <c r="W106" s="56"/>
      <c r="X106" s="56"/>
      <c r="Y106" s="56"/>
      <c r="Z106" s="56"/>
      <c r="AA106" s="56"/>
      <c r="AB106" s="56"/>
      <c r="AC106" s="56"/>
      <c r="AD106" s="56"/>
      <c r="AE106" s="56"/>
      <c r="AF106" s="56"/>
      <c r="AG106" s="56"/>
      <c r="AH106" s="56"/>
      <c r="AI106" s="56"/>
      <c r="AJ106" s="56"/>
      <c r="AK106" s="56"/>
      <c r="AL106" s="56"/>
      <c r="AM106" s="56"/>
      <c r="AN106" s="56"/>
      <c r="AO106" s="56"/>
      <c r="AP106" s="56"/>
      <c r="AQ106" s="56"/>
      <c r="AR106" s="38"/>
      <c r="AS106" s="35"/>
      <c r="AT106" s="35"/>
      <c r="AU106" s="35"/>
      <c r="AV106" s="35"/>
      <c r="AW106" s="35"/>
      <c r="AX106" s="35"/>
      <c r="AY106" s="35"/>
      <c r="AZ106" s="35"/>
      <c r="BA106" s="35"/>
      <c r="BB106" s="35"/>
      <c r="BC106" s="35"/>
      <c r="BD106" s="35"/>
      <c r="BE106" s="35"/>
    </row>
  </sheetData>
  <sheetProtection algorithmName="SHA-512" hashValue="YY4zbJpruys+FKmBFadfTrJbhtC3QpnKOhjczL4DLnnlXfc+dQcWFbg9E8i0j4gLtoTdN/5cUaRVcoBkh2EJQg==" saltValue="iFEd/wlO+JEOhTAPFLWXMY6LvDWaXmVAPUHOSuXpEkaDWKdlSL1P0G/KoqZ9R60GXOU+qMf2d1Qop8Ym+MbbNA==" spinCount="100000" sheet="1" objects="1" scenarios="1" formatColumns="0" formatRows="0"/>
  <mergeCells count="68">
    <mergeCell ref="AR2:BE2"/>
    <mergeCell ref="AK36:AO36"/>
    <mergeCell ref="W36:AE36"/>
    <mergeCell ref="L36:P36"/>
    <mergeCell ref="AK38:AO38"/>
    <mergeCell ref="X38:AB38"/>
    <mergeCell ref="AK34:AO34"/>
    <mergeCell ref="L34:P34"/>
    <mergeCell ref="W34:AE34"/>
    <mergeCell ref="W35:AE35"/>
    <mergeCell ref="L35:P35"/>
    <mergeCell ref="AK35:AO35"/>
    <mergeCell ref="L32:P32"/>
    <mergeCell ref="W32:AE32"/>
    <mergeCell ref="W33:AE33"/>
    <mergeCell ref="AK33:AO33"/>
    <mergeCell ref="L33:P33"/>
    <mergeCell ref="AG99:AM99"/>
    <mergeCell ref="AN99:AP99"/>
    <mergeCell ref="AG105:AM105"/>
    <mergeCell ref="AN105:AP105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W31:AE31"/>
    <mergeCell ref="L31:P31"/>
    <mergeCell ref="AK32:AO32"/>
    <mergeCell ref="D102:AB102"/>
    <mergeCell ref="AG102:AM102"/>
    <mergeCell ref="AN102:AP102"/>
    <mergeCell ref="D103:AB103"/>
    <mergeCell ref="AG103:AM103"/>
    <mergeCell ref="AN103:AP103"/>
    <mergeCell ref="D100:AB100"/>
    <mergeCell ref="AG100:AM100"/>
    <mergeCell ref="AN100:AP100"/>
    <mergeCell ref="D101:AB101"/>
    <mergeCell ref="AG101:AM101"/>
    <mergeCell ref="AN101:AP101"/>
    <mergeCell ref="J96:AF96"/>
    <mergeCell ref="AG96:AM96"/>
    <mergeCell ref="AN96:AP96"/>
    <mergeCell ref="D96:H96"/>
    <mergeCell ref="AG97:AM97"/>
    <mergeCell ref="D97:H97"/>
    <mergeCell ref="J97:AF97"/>
    <mergeCell ref="AN97:AP97"/>
    <mergeCell ref="C92:G92"/>
    <mergeCell ref="AG92:AM92"/>
    <mergeCell ref="AN92:AP92"/>
    <mergeCell ref="I92:AF92"/>
    <mergeCell ref="AN95:AP95"/>
    <mergeCell ref="D95:H95"/>
    <mergeCell ref="J95:AF95"/>
    <mergeCell ref="AG95:AM95"/>
    <mergeCell ref="AG94:AM94"/>
    <mergeCell ref="AN94:AP94"/>
    <mergeCell ref="L85:AO85"/>
    <mergeCell ref="AM87:AN87"/>
    <mergeCell ref="AS89:AT91"/>
    <mergeCell ref="AM89:AP89"/>
    <mergeCell ref="AM90:AP90"/>
  </mergeCells>
  <dataValidations count="2">
    <dataValidation type="list" allowBlank="1" showInputMessage="1" showErrorMessage="1" error="Povoleny jsou hodnoty základní, snížená, zákl. přenesená, sníž. přenesená, nulová." sqref="AU99:AU103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9:AT103">
      <formula1>"stavební čast, technologická čast, investiční čast"</formula1>
    </dataValidation>
  </dataValidations>
  <hyperlinks>
    <hyperlink ref="A95" location="'01-SO24 - URS - Oprava os...'!C2" display="/"/>
    <hyperlink ref="A96" location="'02-SO24 - ÚOŽI - Oprava o...'!C2" display="/"/>
    <hyperlink ref="A97" location="'03-SO24 - VRN - Oprava o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86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87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16.5" customHeight="1">
      <c r="B7" s="20"/>
      <c r="E7" s="308" t="str">
        <f>'Rekapitulace stavby'!K6</f>
        <v>Oprava silnoproudých zařízení OŘ Olomouc - Oprava osvětlení zast. Kaple</v>
      </c>
      <c r="F7" s="309"/>
      <c r="G7" s="309"/>
      <c r="H7" s="309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10" t="s">
        <v>104</v>
      </c>
      <c r="F9" s="311"/>
      <c r="G9" s="311"/>
      <c r="H9" s="31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23</v>
      </c>
      <c r="E14" s="35"/>
      <c r="F14" s="35"/>
      <c r="G14" s="35"/>
      <c r="H14" s="35"/>
      <c r="I14" s="123" t="s">
        <v>24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25</v>
      </c>
      <c r="F15" s="35"/>
      <c r="G15" s="35"/>
      <c r="H15" s="35"/>
      <c r="I15" s="123" t="s">
        <v>26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27</v>
      </c>
      <c r="E17" s="35"/>
      <c r="F17" s="35"/>
      <c r="G17" s="35"/>
      <c r="H17" s="35"/>
      <c r="I17" s="123" t="s">
        <v>24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12" t="str">
        <f>'Rekapitulace stavby'!E14</f>
        <v>Vyplň údaj</v>
      </c>
      <c r="F18" s="313"/>
      <c r="G18" s="313"/>
      <c r="H18" s="313"/>
      <c r="I18" s="123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29</v>
      </c>
      <c r="E20" s="35"/>
      <c r="F20" s="35"/>
      <c r="G20" s="35"/>
      <c r="H20" s="35"/>
      <c r="I20" s="123" t="s">
        <v>24</v>
      </c>
      <c r="J20" s="1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">
        <v>30</v>
      </c>
      <c r="F21" s="35"/>
      <c r="G21" s="35"/>
      <c r="H21" s="35"/>
      <c r="I21" s="123" t="s">
        <v>26</v>
      </c>
      <c r="J21" s="1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32</v>
      </c>
      <c r="E23" s="35"/>
      <c r="F23" s="35"/>
      <c r="G23" s="35"/>
      <c r="H23" s="35"/>
      <c r="I23" s="123" t="s">
        <v>24</v>
      </c>
      <c r="J23" s="1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33</v>
      </c>
      <c r="F24" s="35"/>
      <c r="G24" s="35"/>
      <c r="H24" s="35"/>
      <c r="I24" s="123" t="s">
        <v>26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14" t="s">
        <v>1</v>
      </c>
      <c r="F27" s="314"/>
      <c r="G27" s="314"/>
      <c r="H27" s="314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37</v>
      </c>
      <c r="E30" s="35"/>
      <c r="F30" s="35"/>
      <c r="G30" s="35"/>
      <c r="H30" s="35"/>
      <c r="I30" s="35"/>
      <c r="J30" s="131">
        <f>ROUND(J127,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39</v>
      </c>
      <c r="G32" s="35"/>
      <c r="H32" s="35"/>
      <c r="I32" s="132" t="s">
        <v>38</v>
      </c>
      <c r="J32" s="13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41</v>
      </c>
      <c r="E33" s="123" t="s">
        <v>42</v>
      </c>
      <c r="F33" s="134">
        <f>ROUND((SUM(BE127:BE175)),  2)</f>
        <v>0</v>
      </c>
      <c r="G33" s="35"/>
      <c r="H33" s="35"/>
      <c r="I33" s="135">
        <v>0.21</v>
      </c>
      <c r="J33" s="134">
        <f>ROUND(((SUM(BE127:BE175))*I33),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43</v>
      </c>
      <c r="F34" s="134">
        <f>ROUND((SUM(BF127:BF175)),  2)</f>
        <v>0</v>
      </c>
      <c r="G34" s="35"/>
      <c r="H34" s="35"/>
      <c r="I34" s="135">
        <v>0.15</v>
      </c>
      <c r="J34" s="134">
        <f>ROUND(((SUM(BF127:BF175))*I34),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44</v>
      </c>
      <c r="F35" s="134">
        <f>ROUND((SUM(BG127:BG175)),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45</v>
      </c>
      <c r="F36" s="134">
        <f>ROUND((SUM(BH127:BH175)),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46</v>
      </c>
      <c r="F37" s="134">
        <f>ROUND((SUM(BI127:BI175)),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47</v>
      </c>
      <c r="E39" s="138"/>
      <c r="F39" s="138"/>
      <c r="G39" s="139" t="s">
        <v>48</v>
      </c>
      <c r="H39" s="140" t="s">
        <v>49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50</v>
      </c>
      <c r="E50" s="144"/>
      <c r="F50" s="144"/>
      <c r="G50" s="143" t="s">
        <v>51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52</v>
      </c>
      <c r="E61" s="146"/>
      <c r="F61" s="147" t="s">
        <v>53</v>
      </c>
      <c r="G61" s="145" t="s">
        <v>52</v>
      </c>
      <c r="H61" s="146"/>
      <c r="I61" s="146"/>
      <c r="J61" s="148" t="s">
        <v>53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54</v>
      </c>
      <c r="E65" s="149"/>
      <c r="F65" s="149"/>
      <c r="G65" s="143" t="s">
        <v>55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52</v>
      </c>
      <c r="E76" s="146"/>
      <c r="F76" s="147" t="s">
        <v>53</v>
      </c>
      <c r="G76" s="145" t="s">
        <v>52</v>
      </c>
      <c r="H76" s="146"/>
      <c r="I76" s="146"/>
      <c r="J76" s="148" t="s">
        <v>53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>
      <c r="A85" s="35"/>
      <c r="B85" s="36"/>
      <c r="C85" s="37"/>
      <c r="D85" s="37"/>
      <c r="E85" s="315" t="str">
        <f>E7</f>
        <v>Oprava silnoproudých zařízení OŘ Olomouc - Oprava osvětlení zast. Kaple</v>
      </c>
      <c r="F85" s="316"/>
      <c r="G85" s="316"/>
      <c r="H85" s="31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>
      <c r="A87" s="35"/>
      <c r="B87" s="36"/>
      <c r="C87" s="37"/>
      <c r="D87" s="37"/>
      <c r="E87" s="261" t="str">
        <f>E9</f>
        <v>01-SO24 - URS - Oprava osvětlení zast. Kaple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>
      <c r="A89" s="35"/>
      <c r="B89" s="36"/>
      <c r="C89" s="29" t="s">
        <v>20</v>
      </c>
      <c r="D89" s="37"/>
      <c r="E89" s="37"/>
      <c r="F89" s="27" t="str">
        <f>F12</f>
        <v>Čelechovice na Hané - Kaple</v>
      </c>
      <c r="G89" s="37"/>
      <c r="H89" s="37"/>
      <c r="I89" s="29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hidden="1" customHeight="1">
      <c r="A91" s="35"/>
      <c r="B91" s="36"/>
      <c r="C91" s="29" t="s">
        <v>23</v>
      </c>
      <c r="D91" s="37"/>
      <c r="E91" s="37"/>
      <c r="F91" s="27" t="str">
        <f>E15</f>
        <v>Správa železnic</v>
      </c>
      <c r="G91" s="37"/>
      <c r="H91" s="37"/>
      <c r="I91" s="29" t="s">
        <v>29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>
      <c r="A92" s="35"/>
      <c r="B92" s="36"/>
      <c r="C92" s="29" t="s">
        <v>27</v>
      </c>
      <c r="D92" s="37"/>
      <c r="E92" s="37"/>
      <c r="F92" s="27" t="str">
        <f>IF(E18="","",E18)</f>
        <v>Vyplň údaj</v>
      </c>
      <c r="G92" s="37"/>
      <c r="H92" s="37"/>
      <c r="I92" s="29" t="s">
        <v>32</v>
      </c>
      <c r="J92" s="32" t="str">
        <f>E24</f>
        <v>Tomáš Voldán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J127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hidden="1" customHeight="1">
      <c r="B97" s="157"/>
      <c r="C97" s="158"/>
      <c r="D97" s="159" t="s">
        <v>110</v>
      </c>
      <c r="E97" s="160"/>
      <c r="F97" s="160"/>
      <c r="G97" s="160"/>
      <c r="H97" s="160"/>
      <c r="I97" s="160"/>
      <c r="J97" s="161">
        <f>J128</f>
        <v>0</v>
      </c>
      <c r="K97" s="158"/>
      <c r="L97" s="162"/>
    </row>
    <row r="98" spans="1:31" s="10" customFormat="1" ht="19.899999999999999" hidden="1" customHeight="1">
      <c r="B98" s="163"/>
      <c r="C98" s="164"/>
      <c r="D98" s="165" t="s">
        <v>111</v>
      </c>
      <c r="E98" s="166"/>
      <c r="F98" s="166"/>
      <c r="G98" s="166"/>
      <c r="H98" s="166"/>
      <c r="I98" s="166"/>
      <c r="J98" s="167">
        <f>J129</f>
        <v>0</v>
      </c>
      <c r="K98" s="164"/>
      <c r="L98" s="168"/>
    </row>
    <row r="99" spans="1:31" s="10" customFormat="1" ht="19.899999999999999" hidden="1" customHeight="1">
      <c r="B99" s="163"/>
      <c r="C99" s="164"/>
      <c r="D99" s="165" t="s">
        <v>112</v>
      </c>
      <c r="E99" s="166"/>
      <c r="F99" s="166"/>
      <c r="G99" s="166"/>
      <c r="H99" s="166"/>
      <c r="I99" s="166"/>
      <c r="J99" s="167">
        <f>J134</f>
        <v>0</v>
      </c>
      <c r="K99" s="164"/>
      <c r="L99" s="168"/>
    </row>
    <row r="100" spans="1:31" s="10" customFormat="1" ht="19.899999999999999" hidden="1" customHeight="1">
      <c r="B100" s="163"/>
      <c r="C100" s="164"/>
      <c r="D100" s="165" t="s">
        <v>113</v>
      </c>
      <c r="E100" s="166"/>
      <c r="F100" s="166"/>
      <c r="G100" s="166"/>
      <c r="H100" s="166"/>
      <c r="I100" s="166"/>
      <c r="J100" s="167">
        <f>J148</f>
        <v>0</v>
      </c>
      <c r="K100" s="164"/>
      <c r="L100" s="168"/>
    </row>
    <row r="101" spans="1:31" s="10" customFormat="1" ht="19.899999999999999" hidden="1" customHeight="1">
      <c r="B101" s="163"/>
      <c r="C101" s="164"/>
      <c r="D101" s="165" t="s">
        <v>114</v>
      </c>
      <c r="E101" s="166"/>
      <c r="F101" s="166"/>
      <c r="G101" s="166"/>
      <c r="H101" s="166"/>
      <c r="I101" s="166"/>
      <c r="J101" s="167">
        <f>J150</f>
        <v>0</v>
      </c>
      <c r="K101" s="164"/>
      <c r="L101" s="168"/>
    </row>
    <row r="102" spans="1:31" s="9" customFormat="1" ht="24.95" hidden="1" customHeight="1">
      <c r="B102" s="157"/>
      <c r="C102" s="158"/>
      <c r="D102" s="159" t="s">
        <v>115</v>
      </c>
      <c r="E102" s="160"/>
      <c r="F102" s="160"/>
      <c r="G102" s="160"/>
      <c r="H102" s="160"/>
      <c r="I102" s="160"/>
      <c r="J102" s="161">
        <f>J152</f>
        <v>0</v>
      </c>
      <c r="K102" s="158"/>
      <c r="L102" s="162"/>
    </row>
    <row r="103" spans="1:31" s="10" customFormat="1" ht="19.899999999999999" hidden="1" customHeight="1">
      <c r="B103" s="163"/>
      <c r="C103" s="164"/>
      <c r="D103" s="165" t="s">
        <v>116</v>
      </c>
      <c r="E103" s="166"/>
      <c r="F103" s="166"/>
      <c r="G103" s="166"/>
      <c r="H103" s="166"/>
      <c r="I103" s="166"/>
      <c r="J103" s="167">
        <f>J153</f>
        <v>0</v>
      </c>
      <c r="K103" s="164"/>
      <c r="L103" s="168"/>
    </row>
    <row r="104" spans="1:31" s="9" customFormat="1" ht="24.95" hidden="1" customHeight="1">
      <c r="B104" s="157"/>
      <c r="C104" s="158"/>
      <c r="D104" s="159" t="s">
        <v>117</v>
      </c>
      <c r="E104" s="160"/>
      <c r="F104" s="160"/>
      <c r="G104" s="160"/>
      <c r="H104" s="160"/>
      <c r="I104" s="160"/>
      <c r="J104" s="161">
        <f>J155</f>
        <v>0</v>
      </c>
      <c r="K104" s="158"/>
      <c r="L104" s="162"/>
    </row>
    <row r="105" spans="1:31" s="10" customFormat="1" ht="19.899999999999999" hidden="1" customHeight="1">
      <c r="B105" s="163"/>
      <c r="C105" s="164"/>
      <c r="D105" s="165" t="s">
        <v>118</v>
      </c>
      <c r="E105" s="166"/>
      <c r="F105" s="166"/>
      <c r="G105" s="166"/>
      <c r="H105" s="166"/>
      <c r="I105" s="166"/>
      <c r="J105" s="167">
        <f>J156</f>
        <v>0</v>
      </c>
      <c r="K105" s="164"/>
      <c r="L105" s="168"/>
    </row>
    <row r="106" spans="1:31" s="10" customFormat="1" ht="19.899999999999999" hidden="1" customHeight="1">
      <c r="B106" s="163"/>
      <c r="C106" s="164"/>
      <c r="D106" s="165" t="s">
        <v>119</v>
      </c>
      <c r="E106" s="166"/>
      <c r="F106" s="166"/>
      <c r="G106" s="166"/>
      <c r="H106" s="166"/>
      <c r="I106" s="166"/>
      <c r="J106" s="167">
        <f>J158</f>
        <v>0</v>
      </c>
      <c r="K106" s="164"/>
      <c r="L106" s="168"/>
    </row>
    <row r="107" spans="1:31" s="9" customFormat="1" ht="24.95" hidden="1" customHeight="1">
      <c r="B107" s="157"/>
      <c r="C107" s="158"/>
      <c r="D107" s="159" t="s">
        <v>120</v>
      </c>
      <c r="E107" s="160"/>
      <c r="F107" s="160"/>
      <c r="G107" s="160"/>
      <c r="H107" s="160"/>
      <c r="I107" s="160"/>
      <c r="J107" s="161">
        <f>J167</f>
        <v>0</v>
      </c>
      <c r="K107" s="158"/>
      <c r="L107" s="162"/>
    </row>
    <row r="108" spans="1:31" s="2" customFormat="1" ht="21.75" hidden="1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6.95" hidden="1" customHeight="1">
      <c r="A109" s="35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ht="11.25" hidden="1"/>
    <row r="111" spans="1:31" ht="11.25" hidden="1"/>
    <row r="112" spans="1:31" ht="11.25" hidden="1"/>
    <row r="113" spans="1:63" s="2" customFormat="1" ht="6.95" customHeight="1">
      <c r="A113" s="35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3" s="2" customFormat="1" ht="24.95" customHeight="1">
      <c r="A114" s="35"/>
      <c r="B114" s="36"/>
      <c r="C114" s="23" t="s">
        <v>121</v>
      </c>
      <c r="D114" s="37"/>
      <c r="E114" s="37"/>
      <c r="F114" s="37"/>
      <c r="G114" s="37"/>
      <c r="H114" s="37"/>
      <c r="I114" s="37"/>
      <c r="J114" s="37"/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3" s="2" customFormat="1" ht="6.9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3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pans="1:63" s="2" customFormat="1" ht="16.5" customHeight="1">
      <c r="A117" s="35"/>
      <c r="B117" s="36"/>
      <c r="C117" s="37"/>
      <c r="D117" s="37"/>
      <c r="E117" s="315" t="str">
        <f>E7</f>
        <v>Oprava silnoproudých zařízení OŘ Olomouc - Oprava osvětlení zast. Kaple</v>
      </c>
      <c r="F117" s="316"/>
      <c r="G117" s="316"/>
      <c r="H117" s="316"/>
      <c r="I117" s="37"/>
      <c r="J117" s="37"/>
      <c r="K117" s="37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pans="1:63" s="2" customFormat="1" ht="12" customHeight="1">
      <c r="A118" s="35"/>
      <c r="B118" s="36"/>
      <c r="C118" s="29" t="s">
        <v>103</v>
      </c>
      <c r="D118" s="37"/>
      <c r="E118" s="37"/>
      <c r="F118" s="37"/>
      <c r="G118" s="37"/>
      <c r="H118" s="37"/>
      <c r="I118" s="37"/>
      <c r="J118" s="37"/>
      <c r="K118" s="37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pans="1:63" s="2" customFormat="1" ht="16.5" customHeight="1">
      <c r="A119" s="35"/>
      <c r="B119" s="36"/>
      <c r="C119" s="37"/>
      <c r="D119" s="37"/>
      <c r="E119" s="261" t="str">
        <f>E9</f>
        <v>01-SO24 - URS - Oprava osvětlení zast. Kaple</v>
      </c>
      <c r="F119" s="317"/>
      <c r="G119" s="317"/>
      <c r="H119" s="317"/>
      <c r="I119" s="37"/>
      <c r="J119" s="37"/>
      <c r="K119" s="37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pans="1:63" s="2" customFormat="1" ht="6.95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pans="1:63" s="2" customFormat="1" ht="12" customHeight="1">
      <c r="A121" s="35"/>
      <c r="B121" s="36"/>
      <c r="C121" s="29" t="s">
        <v>20</v>
      </c>
      <c r="D121" s="37"/>
      <c r="E121" s="37"/>
      <c r="F121" s="27" t="str">
        <f>F12</f>
        <v>Čelechovice na Hané - Kaple</v>
      </c>
      <c r="G121" s="37"/>
      <c r="H121" s="37"/>
      <c r="I121" s="29" t="s">
        <v>22</v>
      </c>
      <c r="J121" s="67">
        <f>IF(J12="","",J12)</f>
        <v>0</v>
      </c>
      <c r="K121" s="37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pans="1:63" s="2" customFormat="1" ht="6.95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pans="1:63" s="2" customFormat="1" ht="15.2" customHeight="1">
      <c r="A123" s="35"/>
      <c r="B123" s="36"/>
      <c r="C123" s="29" t="s">
        <v>23</v>
      </c>
      <c r="D123" s="37"/>
      <c r="E123" s="37"/>
      <c r="F123" s="27" t="str">
        <f>E15</f>
        <v>Správa železnic</v>
      </c>
      <c r="G123" s="37"/>
      <c r="H123" s="37"/>
      <c r="I123" s="29" t="s">
        <v>29</v>
      </c>
      <c r="J123" s="32" t="str">
        <f>E21</f>
        <v xml:space="preserve"> </v>
      </c>
      <c r="K123" s="37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pans="1:63" s="2" customFormat="1" ht="15.2" customHeight="1">
      <c r="A124" s="35"/>
      <c r="B124" s="36"/>
      <c r="C124" s="29" t="s">
        <v>27</v>
      </c>
      <c r="D124" s="37"/>
      <c r="E124" s="37"/>
      <c r="F124" s="27" t="str">
        <f>IF(E18="","",E18)</f>
        <v>Vyplň údaj</v>
      </c>
      <c r="G124" s="37"/>
      <c r="H124" s="37"/>
      <c r="I124" s="29" t="s">
        <v>32</v>
      </c>
      <c r="J124" s="32" t="str">
        <f>E24</f>
        <v>Tomáš Voldán</v>
      </c>
      <c r="K124" s="37"/>
      <c r="L124" s="52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pans="1:63" s="2" customFormat="1" ht="10.35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52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pans="1:63" s="11" customFormat="1" ht="29.25" customHeight="1">
      <c r="A126" s="169"/>
      <c r="B126" s="170"/>
      <c r="C126" s="171" t="s">
        <v>122</v>
      </c>
      <c r="D126" s="172" t="s">
        <v>62</v>
      </c>
      <c r="E126" s="172" t="s">
        <v>58</v>
      </c>
      <c r="F126" s="172" t="s">
        <v>59</v>
      </c>
      <c r="G126" s="172" t="s">
        <v>123</v>
      </c>
      <c r="H126" s="172" t="s">
        <v>124</v>
      </c>
      <c r="I126" s="172" t="s">
        <v>125</v>
      </c>
      <c r="J126" s="172" t="s">
        <v>107</v>
      </c>
      <c r="K126" s="173" t="s">
        <v>126</v>
      </c>
      <c r="L126" s="174"/>
      <c r="M126" s="76" t="s">
        <v>1</v>
      </c>
      <c r="N126" s="77" t="s">
        <v>41</v>
      </c>
      <c r="O126" s="77" t="s">
        <v>127</v>
      </c>
      <c r="P126" s="77" t="s">
        <v>128</v>
      </c>
      <c r="Q126" s="77" t="s">
        <v>129</v>
      </c>
      <c r="R126" s="77" t="s">
        <v>130</v>
      </c>
      <c r="S126" s="77" t="s">
        <v>131</v>
      </c>
      <c r="T126" s="78" t="s">
        <v>132</v>
      </c>
      <c r="U126" s="169"/>
      <c r="V126" s="169"/>
      <c r="W126" s="169"/>
      <c r="X126" s="169"/>
      <c r="Y126" s="169"/>
      <c r="Z126" s="169"/>
      <c r="AA126" s="169"/>
      <c r="AB126" s="169"/>
      <c r="AC126" s="169"/>
      <c r="AD126" s="169"/>
      <c r="AE126" s="169"/>
    </row>
    <row r="127" spans="1:63" s="2" customFormat="1" ht="22.9" customHeight="1">
      <c r="A127" s="35"/>
      <c r="B127" s="36"/>
      <c r="C127" s="83" t="s">
        <v>133</v>
      </c>
      <c r="D127" s="37"/>
      <c r="E127" s="37"/>
      <c r="F127" s="37"/>
      <c r="G127" s="37"/>
      <c r="H127" s="37"/>
      <c r="I127" s="37"/>
      <c r="J127" s="175">
        <f>BK127</f>
        <v>0</v>
      </c>
      <c r="K127" s="37"/>
      <c r="L127" s="38"/>
      <c r="M127" s="79"/>
      <c r="N127" s="176"/>
      <c r="O127" s="80"/>
      <c r="P127" s="177">
        <f>P128+P152+P155+P167</f>
        <v>0</v>
      </c>
      <c r="Q127" s="80"/>
      <c r="R127" s="177">
        <f>R128+R152+R155+R167</f>
        <v>8.1075378970240006</v>
      </c>
      <c r="S127" s="80"/>
      <c r="T127" s="178">
        <f>T128+T152+T155+T167</f>
        <v>2.1999999999999999E-2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7" t="s">
        <v>76</v>
      </c>
      <c r="AU127" s="17" t="s">
        <v>109</v>
      </c>
      <c r="BK127" s="179">
        <f>BK128+BK152+BK155+BK167</f>
        <v>0</v>
      </c>
    </row>
    <row r="128" spans="1:63" s="12" customFormat="1" ht="25.9" customHeight="1">
      <c r="B128" s="180"/>
      <c r="C128" s="181"/>
      <c r="D128" s="182" t="s">
        <v>76</v>
      </c>
      <c r="E128" s="183" t="s">
        <v>134</v>
      </c>
      <c r="F128" s="183" t="s">
        <v>135</v>
      </c>
      <c r="G128" s="181"/>
      <c r="H128" s="181"/>
      <c r="I128" s="184"/>
      <c r="J128" s="185">
        <f>BK128</f>
        <v>0</v>
      </c>
      <c r="K128" s="181"/>
      <c r="L128" s="186"/>
      <c r="M128" s="187"/>
      <c r="N128" s="188"/>
      <c r="O128" s="188"/>
      <c r="P128" s="189">
        <f>P129+P134+P148+P150</f>
        <v>0</v>
      </c>
      <c r="Q128" s="188"/>
      <c r="R128" s="189">
        <f>R129+R134+R148+R150</f>
        <v>7.9018928970240001</v>
      </c>
      <c r="S128" s="188"/>
      <c r="T128" s="190">
        <f>T129+T134+T148+T150</f>
        <v>2E-3</v>
      </c>
      <c r="AR128" s="191" t="s">
        <v>85</v>
      </c>
      <c r="AT128" s="192" t="s">
        <v>76</v>
      </c>
      <c r="AU128" s="192" t="s">
        <v>77</v>
      </c>
      <c r="AY128" s="191" t="s">
        <v>136</v>
      </c>
      <c r="BK128" s="193">
        <f>BK129+BK134+BK148+BK150</f>
        <v>0</v>
      </c>
    </row>
    <row r="129" spans="1:65" s="12" customFormat="1" ht="22.9" customHeight="1">
      <c r="B129" s="180"/>
      <c r="C129" s="181"/>
      <c r="D129" s="182" t="s">
        <v>76</v>
      </c>
      <c r="E129" s="194" t="s">
        <v>85</v>
      </c>
      <c r="F129" s="194" t="s">
        <v>137</v>
      </c>
      <c r="G129" s="181"/>
      <c r="H129" s="181"/>
      <c r="I129" s="184"/>
      <c r="J129" s="195">
        <f>BK129</f>
        <v>0</v>
      </c>
      <c r="K129" s="181"/>
      <c r="L129" s="186"/>
      <c r="M129" s="187"/>
      <c r="N129" s="188"/>
      <c r="O129" s="188"/>
      <c r="P129" s="189">
        <f>SUM(P130:P133)</f>
        <v>0</v>
      </c>
      <c r="Q129" s="188"/>
      <c r="R129" s="189">
        <f>SUM(R130:R133)</f>
        <v>0</v>
      </c>
      <c r="S129" s="188"/>
      <c r="T129" s="190">
        <f>SUM(T130:T133)</f>
        <v>0</v>
      </c>
      <c r="AR129" s="191" t="s">
        <v>85</v>
      </c>
      <c r="AT129" s="192" t="s">
        <v>76</v>
      </c>
      <c r="AU129" s="192" t="s">
        <v>85</v>
      </c>
      <c r="AY129" s="191" t="s">
        <v>136</v>
      </c>
      <c r="BK129" s="193">
        <f>SUM(BK130:BK133)</f>
        <v>0</v>
      </c>
    </row>
    <row r="130" spans="1:65" s="2" customFormat="1" ht="24.2" customHeight="1">
      <c r="A130" s="35"/>
      <c r="B130" s="36"/>
      <c r="C130" s="196" t="s">
        <v>85</v>
      </c>
      <c r="D130" s="196" t="s">
        <v>138</v>
      </c>
      <c r="E130" s="197" t="s">
        <v>139</v>
      </c>
      <c r="F130" s="198" t="s">
        <v>140</v>
      </c>
      <c r="G130" s="199" t="s">
        <v>141</v>
      </c>
      <c r="H130" s="200">
        <v>20.440000000000001</v>
      </c>
      <c r="I130" s="201"/>
      <c r="J130" s="202">
        <f>ROUND(I130*H130,2)</f>
        <v>0</v>
      </c>
      <c r="K130" s="198" t="s">
        <v>142</v>
      </c>
      <c r="L130" s="38"/>
      <c r="M130" s="203" t="s">
        <v>1</v>
      </c>
      <c r="N130" s="204" t="s">
        <v>42</v>
      </c>
      <c r="O130" s="72"/>
      <c r="P130" s="205">
        <f>O130*H130</f>
        <v>0</v>
      </c>
      <c r="Q130" s="205">
        <v>0</v>
      </c>
      <c r="R130" s="205">
        <f>Q130*H130</f>
        <v>0</v>
      </c>
      <c r="S130" s="205">
        <v>0</v>
      </c>
      <c r="T130" s="206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07" t="s">
        <v>143</v>
      </c>
      <c r="AT130" s="207" t="s">
        <v>138</v>
      </c>
      <c r="AU130" s="207" t="s">
        <v>87</v>
      </c>
      <c r="AY130" s="17" t="s">
        <v>136</v>
      </c>
      <c r="BE130" s="113">
        <f>IF(N130="základní",J130,0)</f>
        <v>0</v>
      </c>
      <c r="BF130" s="113">
        <f>IF(N130="snížená",J130,0)</f>
        <v>0</v>
      </c>
      <c r="BG130" s="113">
        <f>IF(N130="zákl. přenesená",J130,0)</f>
        <v>0</v>
      </c>
      <c r="BH130" s="113">
        <f>IF(N130="sníž. přenesená",J130,0)</f>
        <v>0</v>
      </c>
      <c r="BI130" s="113">
        <f>IF(N130="nulová",J130,0)</f>
        <v>0</v>
      </c>
      <c r="BJ130" s="17" t="s">
        <v>85</v>
      </c>
      <c r="BK130" s="113">
        <f>ROUND(I130*H130,2)</f>
        <v>0</v>
      </c>
      <c r="BL130" s="17" t="s">
        <v>143</v>
      </c>
      <c r="BM130" s="207" t="s">
        <v>144</v>
      </c>
    </row>
    <row r="131" spans="1:65" s="13" customFormat="1" ht="11.25">
      <c r="B131" s="208"/>
      <c r="C131" s="209"/>
      <c r="D131" s="210" t="s">
        <v>145</v>
      </c>
      <c r="E131" s="211" t="s">
        <v>1</v>
      </c>
      <c r="F131" s="212" t="s">
        <v>146</v>
      </c>
      <c r="G131" s="209"/>
      <c r="H131" s="213">
        <v>20.440000000000001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145</v>
      </c>
      <c r="AU131" s="219" t="s">
        <v>87</v>
      </c>
      <c r="AV131" s="13" t="s">
        <v>87</v>
      </c>
      <c r="AW131" s="13" t="s">
        <v>31</v>
      </c>
      <c r="AX131" s="13" t="s">
        <v>85</v>
      </c>
      <c r="AY131" s="219" t="s">
        <v>136</v>
      </c>
    </row>
    <row r="132" spans="1:65" s="2" customFormat="1" ht="24.2" customHeight="1">
      <c r="A132" s="35"/>
      <c r="B132" s="36"/>
      <c r="C132" s="196" t="s">
        <v>87</v>
      </c>
      <c r="D132" s="196" t="s">
        <v>138</v>
      </c>
      <c r="E132" s="197" t="s">
        <v>147</v>
      </c>
      <c r="F132" s="198" t="s">
        <v>148</v>
      </c>
      <c r="G132" s="199" t="s">
        <v>141</v>
      </c>
      <c r="H132" s="200">
        <v>20.440000000000001</v>
      </c>
      <c r="I132" s="201"/>
      <c r="J132" s="202">
        <f>ROUND(I132*H132,2)</f>
        <v>0</v>
      </c>
      <c r="K132" s="198" t="s">
        <v>142</v>
      </c>
      <c r="L132" s="38"/>
      <c r="M132" s="203" t="s">
        <v>1</v>
      </c>
      <c r="N132" s="204" t="s">
        <v>42</v>
      </c>
      <c r="O132" s="72"/>
      <c r="P132" s="205">
        <f>O132*H132</f>
        <v>0</v>
      </c>
      <c r="Q132" s="205">
        <v>0</v>
      </c>
      <c r="R132" s="205">
        <f>Q132*H132</f>
        <v>0</v>
      </c>
      <c r="S132" s="205">
        <v>0</v>
      </c>
      <c r="T132" s="206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07" t="s">
        <v>143</v>
      </c>
      <c r="AT132" s="207" t="s">
        <v>138</v>
      </c>
      <c r="AU132" s="207" t="s">
        <v>87</v>
      </c>
      <c r="AY132" s="17" t="s">
        <v>136</v>
      </c>
      <c r="BE132" s="113">
        <f>IF(N132="základní",J132,0)</f>
        <v>0</v>
      </c>
      <c r="BF132" s="113">
        <f>IF(N132="snížená",J132,0)</f>
        <v>0</v>
      </c>
      <c r="BG132" s="113">
        <f>IF(N132="zákl. přenesená",J132,0)</f>
        <v>0</v>
      </c>
      <c r="BH132" s="113">
        <f>IF(N132="sníž. přenesená",J132,0)</f>
        <v>0</v>
      </c>
      <c r="BI132" s="113">
        <f>IF(N132="nulová",J132,0)</f>
        <v>0</v>
      </c>
      <c r="BJ132" s="17" t="s">
        <v>85</v>
      </c>
      <c r="BK132" s="113">
        <f>ROUND(I132*H132,2)</f>
        <v>0</v>
      </c>
      <c r="BL132" s="17" t="s">
        <v>143</v>
      </c>
      <c r="BM132" s="207" t="s">
        <v>149</v>
      </c>
    </row>
    <row r="133" spans="1:65" s="2" customFormat="1" ht="24.2" customHeight="1">
      <c r="A133" s="35"/>
      <c r="B133" s="36"/>
      <c r="C133" s="196" t="s">
        <v>150</v>
      </c>
      <c r="D133" s="196" t="s">
        <v>138</v>
      </c>
      <c r="E133" s="197" t="s">
        <v>151</v>
      </c>
      <c r="F133" s="198" t="s">
        <v>152</v>
      </c>
      <c r="G133" s="199" t="s">
        <v>153</v>
      </c>
      <c r="H133" s="200">
        <v>2.1999999999999999E-2</v>
      </c>
      <c r="I133" s="201"/>
      <c r="J133" s="202">
        <f>ROUND(I133*H133,2)</f>
        <v>0</v>
      </c>
      <c r="K133" s="198" t="s">
        <v>142</v>
      </c>
      <c r="L133" s="38"/>
      <c r="M133" s="203" t="s">
        <v>1</v>
      </c>
      <c r="N133" s="204" t="s">
        <v>42</v>
      </c>
      <c r="O133" s="72"/>
      <c r="P133" s="205">
        <f>O133*H133</f>
        <v>0</v>
      </c>
      <c r="Q133" s="205">
        <v>0</v>
      </c>
      <c r="R133" s="205">
        <f>Q133*H133</f>
        <v>0</v>
      </c>
      <c r="S133" s="205">
        <v>0</v>
      </c>
      <c r="T133" s="206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07" t="s">
        <v>143</v>
      </c>
      <c r="AT133" s="207" t="s">
        <v>138</v>
      </c>
      <c r="AU133" s="207" t="s">
        <v>87</v>
      </c>
      <c r="AY133" s="17" t="s">
        <v>136</v>
      </c>
      <c r="BE133" s="113">
        <f>IF(N133="základní",J133,0)</f>
        <v>0</v>
      </c>
      <c r="BF133" s="113">
        <f>IF(N133="snížená",J133,0)</f>
        <v>0</v>
      </c>
      <c r="BG133" s="113">
        <f>IF(N133="zákl. přenesená",J133,0)</f>
        <v>0</v>
      </c>
      <c r="BH133" s="113">
        <f>IF(N133="sníž. přenesená",J133,0)</f>
        <v>0</v>
      </c>
      <c r="BI133" s="113">
        <f>IF(N133="nulová",J133,0)</f>
        <v>0</v>
      </c>
      <c r="BJ133" s="17" t="s">
        <v>85</v>
      </c>
      <c r="BK133" s="113">
        <f>ROUND(I133*H133,2)</f>
        <v>0</v>
      </c>
      <c r="BL133" s="17" t="s">
        <v>143</v>
      </c>
      <c r="BM133" s="207" t="s">
        <v>154</v>
      </c>
    </row>
    <row r="134" spans="1:65" s="12" customFormat="1" ht="22.9" customHeight="1">
      <c r="B134" s="180"/>
      <c r="C134" s="181"/>
      <c r="D134" s="182" t="s">
        <v>76</v>
      </c>
      <c r="E134" s="194" t="s">
        <v>87</v>
      </c>
      <c r="F134" s="194" t="s">
        <v>155</v>
      </c>
      <c r="G134" s="181"/>
      <c r="H134" s="181"/>
      <c r="I134" s="184"/>
      <c r="J134" s="195">
        <f>BK134</f>
        <v>0</v>
      </c>
      <c r="K134" s="181"/>
      <c r="L134" s="186"/>
      <c r="M134" s="187"/>
      <c r="N134" s="188"/>
      <c r="O134" s="188"/>
      <c r="P134" s="189">
        <f>SUM(P135:P147)</f>
        <v>0</v>
      </c>
      <c r="Q134" s="188"/>
      <c r="R134" s="189">
        <f>SUM(R135:R147)</f>
        <v>7.9018928970240001</v>
      </c>
      <c r="S134" s="188"/>
      <c r="T134" s="190">
        <f>SUM(T135:T147)</f>
        <v>0</v>
      </c>
      <c r="AR134" s="191" t="s">
        <v>85</v>
      </c>
      <c r="AT134" s="192" t="s">
        <v>76</v>
      </c>
      <c r="AU134" s="192" t="s">
        <v>85</v>
      </c>
      <c r="AY134" s="191" t="s">
        <v>136</v>
      </c>
      <c r="BK134" s="193">
        <f>SUM(BK135:BK147)</f>
        <v>0</v>
      </c>
    </row>
    <row r="135" spans="1:65" s="2" customFormat="1" ht="24.2" customHeight="1">
      <c r="A135" s="35"/>
      <c r="B135" s="36"/>
      <c r="C135" s="196" t="s">
        <v>143</v>
      </c>
      <c r="D135" s="196" t="s">
        <v>138</v>
      </c>
      <c r="E135" s="197" t="s">
        <v>156</v>
      </c>
      <c r="F135" s="198" t="s">
        <v>157</v>
      </c>
      <c r="G135" s="199" t="s">
        <v>141</v>
      </c>
      <c r="H135" s="200">
        <v>1.9E-2</v>
      </c>
      <c r="I135" s="201"/>
      <c r="J135" s="202">
        <f>ROUND(I135*H135,2)</f>
        <v>0</v>
      </c>
      <c r="K135" s="198" t="s">
        <v>142</v>
      </c>
      <c r="L135" s="38"/>
      <c r="M135" s="203" t="s">
        <v>1</v>
      </c>
      <c r="N135" s="204" t="s">
        <v>42</v>
      </c>
      <c r="O135" s="72"/>
      <c r="P135" s="205">
        <f>O135*H135</f>
        <v>0</v>
      </c>
      <c r="Q135" s="205">
        <v>2.16</v>
      </c>
      <c r="R135" s="205">
        <f>Q135*H135</f>
        <v>4.104E-2</v>
      </c>
      <c r="S135" s="205">
        <v>0</v>
      </c>
      <c r="T135" s="206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07" t="s">
        <v>143</v>
      </c>
      <c r="AT135" s="207" t="s">
        <v>138</v>
      </c>
      <c r="AU135" s="207" t="s">
        <v>87</v>
      </c>
      <c r="AY135" s="17" t="s">
        <v>136</v>
      </c>
      <c r="BE135" s="113">
        <f>IF(N135="základní",J135,0)</f>
        <v>0</v>
      </c>
      <c r="BF135" s="113">
        <f>IF(N135="snížená",J135,0)</f>
        <v>0</v>
      </c>
      <c r="BG135" s="113">
        <f>IF(N135="zákl. přenesená",J135,0)</f>
        <v>0</v>
      </c>
      <c r="BH135" s="113">
        <f>IF(N135="sníž. přenesená",J135,0)</f>
        <v>0</v>
      </c>
      <c r="BI135" s="113">
        <f>IF(N135="nulová",J135,0)</f>
        <v>0</v>
      </c>
      <c r="BJ135" s="17" t="s">
        <v>85</v>
      </c>
      <c r="BK135" s="113">
        <f>ROUND(I135*H135,2)</f>
        <v>0</v>
      </c>
      <c r="BL135" s="17" t="s">
        <v>143</v>
      </c>
      <c r="BM135" s="207" t="s">
        <v>158</v>
      </c>
    </row>
    <row r="136" spans="1:65" s="13" customFormat="1" ht="11.25">
      <c r="B136" s="208"/>
      <c r="C136" s="209"/>
      <c r="D136" s="210" t="s">
        <v>145</v>
      </c>
      <c r="E136" s="211" t="s">
        <v>1</v>
      </c>
      <c r="F136" s="212" t="s">
        <v>159</v>
      </c>
      <c r="G136" s="209"/>
      <c r="H136" s="213">
        <v>1.9E-2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145</v>
      </c>
      <c r="AU136" s="219" t="s">
        <v>87</v>
      </c>
      <c r="AV136" s="13" t="s">
        <v>87</v>
      </c>
      <c r="AW136" s="13" t="s">
        <v>31</v>
      </c>
      <c r="AX136" s="13" t="s">
        <v>77</v>
      </c>
      <c r="AY136" s="219" t="s">
        <v>136</v>
      </c>
    </row>
    <row r="137" spans="1:65" s="14" customFormat="1" ht="11.25">
      <c r="B137" s="220"/>
      <c r="C137" s="221"/>
      <c r="D137" s="210" t="s">
        <v>145</v>
      </c>
      <c r="E137" s="222" t="s">
        <v>1</v>
      </c>
      <c r="F137" s="223" t="s">
        <v>160</v>
      </c>
      <c r="G137" s="221"/>
      <c r="H137" s="224">
        <v>1.9E-2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145</v>
      </c>
      <c r="AU137" s="230" t="s">
        <v>87</v>
      </c>
      <c r="AV137" s="14" t="s">
        <v>143</v>
      </c>
      <c r="AW137" s="14" t="s">
        <v>31</v>
      </c>
      <c r="AX137" s="14" t="s">
        <v>85</v>
      </c>
      <c r="AY137" s="230" t="s">
        <v>136</v>
      </c>
    </row>
    <row r="138" spans="1:65" s="2" customFormat="1" ht="24.2" customHeight="1">
      <c r="A138" s="35"/>
      <c r="B138" s="36"/>
      <c r="C138" s="196" t="s">
        <v>161</v>
      </c>
      <c r="D138" s="196" t="s">
        <v>138</v>
      </c>
      <c r="E138" s="197" t="s">
        <v>162</v>
      </c>
      <c r="F138" s="198" t="s">
        <v>163</v>
      </c>
      <c r="G138" s="199" t="s">
        <v>141</v>
      </c>
      <c r="H138" s="200">
        <v>1.9E-2</v>
      </c>
      <c r="I138" s="201"/>
      <c r="J138" s="202">
        <f>ROUND(I138*H138,2)</f>
        <v>0</v>
      </c>
      <c r="K138" s="198" t="s">
        <v>142</v>
      </c>
      <c r="L138" s="38"/>
      <c r="M138" s="203" t="s">
        <v>1</v>
      </c>
      <c r="N138" s="204" t="s">
        <v>42</v>
      </c>
      <c r="O138" s="72"/>
      <c r="P138" s="205">
        <f>O138*H138</f>
        <v>0</v>
      </c>
      <c r="Q138" s="205">
        <v>1.98</v>
      </c>
      <c r="R138" s="205">
        <f>Q138*H138</f>
        <v>3.7620000000000001E-2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143</v>
      </c>
      <c r="AT138" s="207" t="s">
        <v>138</v>
      </c>
      <c r="AU138" s="207" t="s">
        <v>87</v>
      </c>
      <c r="AY138" s="17" t="s">
        <v>136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7" t="s">
        <v>85</v>
      </c>
      <c r="BK138" s="113">
        <f>ROUND(I138*H138,2)</f>
        <v>0</v>
      </c>
      <c r="BL138" s="17" t="s">
        <v>143</v>
      </c>
      <c r="BM138" s="207" t="s">
        <v>164</v>
      </c>
    </row>
    <row r="139" spans="1:65" s="13" customFormat="1" ht="11.25">
      <c r="B139" s="208"/>
      <c r="C139" s="209"/>
      <c r="D139" s="210" t="s">
        <v>145</v>
      </c>
      <c r="E139" s="211" t="s">
        <v>1</v>
      </c>
      <c r="F139" s="212" t="s">
        <v>159</v>
      </c>
      <c r="G139" s="209"/>
      <c r="H139" s="213">
        <v>1.9E-2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145</v>
      </c>
      <c r="AU139" s="219" t="s">
        <v>87</v>
      </c>
      <c r="AV139" s="13" t="s">
        <v>87</v>
      </c>
      <c r="AW139" s="13" t="s">
        <v>31</v>
      </c>
      <c r="AX139" s="13" t="s">
        <v>77</v>
      </c>
      <c r="AY139" s="219" t="s">
        <v>136</v>
      </c>
    </row>
    <row r="140" spans="1:65" s="14" customFormat="1" ht="11.25">
      <c r="B140" s="220"/>
      <c r="C140" s="221"/>
      <c r="D140" s="210" t="s">
        <v>145</v>
      </c>
      <c r="E140" s="222" t="s">
        <v>1</v>
      </c>
      <c r="F140" s="223" t="s">
        <v>160</v>
      </c>
      <c r="G140" s="221"/>
      <c r="H140" s="224">
        <v>1.9E-2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145</v>
      </c>
      <c r="AU140" s="230" t="s">
        <v>87</v>
      </c>
      <c r="AV140" s="14" t="s">
        <v>143</v>
      </c>
      <c r="AW140" s="14" t="s">
        <v>31</v>
      </c>
      <c r="AX140" s="14" t="s">
        <v>85</v>
      </c>
      <c r="AY140" s="230" t="s">
        <v>136</v>
      </c>
    </row>
    <row r="141" spans="1:65" s="2" customFormat="1" ht="24.2" customHeight="1">
      <c r="A141" s="35"/>
      <c r="B141" s="36"/>
      <c r="C141" s="196" t="s">
        <v>165</v>
      </c>
      <c r="D141" s="196" t="s">
        <v>138</v>
      </c>
      <c r="E141" s="197" t="s">
        <v>166</v>
      </c>
      <c r="F141" s="198" t="s">
        <v>167</v>
      </c>
      <c r="G141" s="199" t="s">
        <v>141</v>
      </c>
      <c r="H141" s="200">
        <v>3.456</v>
      </c>
      <c r="I141" s="201"/>
      <c r="J141" s="202">
        <f>ROUND(I141*H141,2)</f>
        <v>0</v>
      </c>
      <c r="K141" s="198" t="s">
        <v>142</v>
      </c>
      <c r="L141" s="38"/>
      <c r="M141" s="203" t="s">
        <v>1</v>
      </c>
      <c r="N141" s="204" t="s">
        <v>42</v>
      </c>
      <c r="O141" s="72"/>
      <c r="P141" s="205">
        <f>O141*H141</f>
        <v>0</v>
      </c>
      <c r="Q141" s="205">
        <v>2.2563422040000001</v>
      </c>
      <c r="R141" s="205">
        <f>Q141*H141</f>
        <v>7.7979186570239998</v>
      </c>
      <c r="S141" s="205">
        <v>0</v>
      </c>
      <c r="T141" s="206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143</v>
      </c>
      <c r="AT141" s="207" t="s">
        <v>138</v>
      </c>
      <c r="AU141" s="207" t="s">
        <v>87</v>
      </c>
      <c r="AY141" s="17" t="s">
        <v>136</v>
      </c>
      <c r="BE141" s="113">
        <f>IF(N141="základní",J141,0)</f>
        <v>0</v>
      </c>
      <c r="BF141" s="113">
        <f>IF(N141="snížená",J141,0)</f>
        <v>0</v>
      </c>
      <c r="BG141" s="113">
        <f>IF(N141="zákl. přenesená",J141,0)</f>
        <v>0</v>
      </c>
      <c r="BH141" s="113">
        <f>IF(N141="sníž. přenesená",J141,0)</f>
        <v>0</v>
      </c>
      <c r="BI141" s="113">
        <f>IF(N141="nulová",J141,0)</f>
        <v>0</v>
      </c>
      <c r="BJ141" s="17" t="s">
        <v>85</v>
      </c>
      <c r="BK141" s="113">
        <f>ROUND(I141*H141,2)</f>
        <v>0</v>
      </c>
      <c r="BL141" s="17" t="s">
        <v>143</v>
      </c>
      <c r="BM141" s="207" t="s">
        <v>168</v>
      </c>
    </row>
    <row r="142" spans="1:65" s="13" customFormat="1" ht="11.25">
      <c r="B142" s="208"/>
      <c r="C142" s="209"/>
      <c r="D142" s="210" t="s">
        <v>145</v>
      </c>
      <c r="E142" s="211" t="s">
        <v>1</v>
      </c>
      <c r="F142" s="212" t="s">
        <v>169</v>
      </c>
      <c r="G142" s="209"/>
      <c r="H142" s="213">
        <v>3.456</v>
      </c>
      <c r="I142" s="214"/>
      <c r="J142" s="209"/>
      <c r="K142" s="209"/>
      <c r="L142" s="215"/>
      <c r="M142" s="216"/>
      <c r="N142" s="217"/>
      <c r="O142" s="217"/>
      <c r="P142" s="217"/>
      <c r="Q142" s="217"/>
      <c r="R142" s="217"/>
      <c r="S142" s="217"/>
      <c r="T142" s="218"/>
      <c r="AT142" s="219" t="s">
        <v>145</v>
      </c>
      <c r="AU142" s="219" t="s">
        <v>87</v>
      </c>
      <c r="AV142" s="13" t="s">
        <v>87</v>
      </c>
      <c r="AW142" s="13" t="s">
        <v>31</v>
      </c>
      <c r="AX142" s="13" t="s">
        <v>77</v>
      </c>
      <c r="AY142" s="219" t="s">
        <v>136</v>
      </c>
    </row>
    <row r="143" spans="1:65" s="14" customFormat="1" ht="11.25">
      <c r="B143" s="220"/>
      <c r="C143" s="221"/>
      <c r="D143" s="210" t="s">
        <v>145</v>
      </c>
      <c r="E143" s="222" t="s">
        <v>1</v>
      </c>
      <c r="F143" s="223" t="s">
        <v>160</v>
      </c>
      <c r="G143" s="221"/>
      <c r="H143" s="224">
        <v>3.456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145</v>
      </c>
      <c r="AU143" s="230" t="s">
        <v>87</v>
      </c>
      <c r="AV143" s="14" t="s">
        <v>143</v>
      </c>
      <c r="AW143" s="14" t="s">
        <v>31</v>
      </c>
      <c r="AX143" s="14" t="s">
        <v>85</v>
      </c>
      <c r="AY143" s="230" t="s">
        <v>136</v>
      </c>
    </row>
    <row r="144" spans="1:65" s="2" customFormat="1" ht="14.45" customHeight="1">
      <c r="A144" s="35"/>
      <c r="B144" s="36"/>
      <c r="C144" s="196" t="s">
        <v>170</v>
      </c>
      <c r="D144" s="196" t="s">
        <v>138</v>
      </c>
      <c r="E144" s="197" t="s">
        <v>171</v>
      </c>
      <c r="F144" s="198" t="s">
        <v>172</v>
      </c>
      <c r="G144" s="199" t="s">
        <v>173</v>
      </c>
      <c r="H144" s="200">
        <v>9.6</v>
      </c>
      <c r="I144" s="201"/>
      <c r="J144" s="202">
        <f>ROUND(I144*H144,2)</f>
        <v>0</v>
      </c>
      <c r="K144" s="198" t="s">
        <v>142</v>
      </c>
      <c r="L144" s="38"/>
      <c r="M144" s="203" t="s">
        <v>1</v>
      </c>
      <c r="N144" s="204" t="s">
        <v>42</v>
      </c>
      <c r="O144" s="72"/>
      <c r="P144" s="205">
        <f>O144*H144</f>
        <v>0</v>
      </c>
      <c r="Q144" s="205">
        <v>2.6369000000000002E-3</v>
      </c>
      <c r="R144" s="205">
        <f>Q144*H144</f>
        <v>2.5314240000000002E-2</v>
      </c>
      <c r="S144" s="205">
        <v>0</v>
      </c>
      <c r="T144" s="206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7" t="s">
        <v>143</v>
      </c>
      <c r="AT144" s="207" t="s">
        <v>138</v>
      </c>
      <c r="AU144" s="207" t="s">
        <v>87</v>
      </c>
      <c r="AY144" s="17" t="s">
        <v>136</v>
      </c>
      <c r="BE144" s="113">
        <f>IF(N144="základní",J144,0)</f>
        <v>0</v>
      </c>
      <c r="BF144" s="113">
        <f>IF(N144="snížená",J144,0)</f>
        <v>0</v>
      </c>
      <c r="BG144" s="113">
        <f>IF(N144="zákl. přenesená",J144,0)</f>
        <v>0</v>
      </c>
      <c r="BH144" s="113">
        <f>IF(N144="sníž. přenesená",J144,0)</f>
        <v>0</v>
      </c>
      <c r="BI144" s="113">
        <f>IF(N144="nulová",J144,0)</f>
        <v>0</v>
      </c>
      <c r="BJ144" s="17" t="s">
        <v>85</v>
      </c>
      <c r="BK144" s="113">
        <f>ROUND(I144*H144,2)</f>
        <v>0</v>
      </c>
      <c r="BL144" s="17" t="s">
        <v>143</v>
      </c>
      <c r="BM144" s="207" t="s">
        <v>174</v>
      </c>
    </row>
    <row r="145" spans="1:65" s="13" customFormat="1" ht="11.25">
      <c r="B145" s="208"/>
      <c r="C145" s="209"/>
      <c r="D145" s="210" t="s">
        <v>145</v>
      </c>
      <c r="E145" s="211" t="s">
        <v>1</v>
      </c>
      <c r="F145" s="212" t="s">
        <v>175</v>
      </c>
      <c r="G145" s="209"/>
      <c r="H145" s="213">
        <v>9.6</v>
      </c>
      <c r="I145" s="214"/>
      <c r="J145" s="209"/>
      <c r="K145" s="209"/>
      <c r="L145" s="215"/>
      <c r="M145" s="216"/>
      <c r="N145" s="217"/>
      <c r="O145" s="217"/>
      <c r="P145" s="217"/>
      <c r="Q145" s="217"/>
      <c r="R145" s="217"/>
      <c r="S145" s="217"/>
      <c r="T145" s="218"/>
      <c r="AT145" s="219" t="s">
        <v>145</v>
      </c>
      <c r="AU145" s="219" t="s">
        <v>87</v>
      </c>
      <c r="AV145" s="13" t="s">
        <v>87</v>
      </c>
      <c r="AW145" s="13" t="s">
        <v>31</v>
      </c>
      <c r="AX145" s="13" t="s">
        <v>77</v>
      </c>
      <c r="AY145" s="219" t="s">
        <v>136</v>
      </c>
    </row>
    <row r="146" spans="1:65" s="14" customFormat="1" ht="11.25">
      <c r="B146" s="220"/>
      <c r="C146" s="221"/>
      <c r="D146" s="210" t="s">
        <v>145</v>
      </c>
      <c r="E146" s="222" t="s">
        <v>1</v>
      </c>
      <c r="F146" s="223" t="s">
        <v>160</v>
      </c>
      <c r="G146" s="221"/>
      <c r="H146" s="224">
        <v>9.6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145</v>
      </c>
      <c r="AU146" s="230" t="s">
        <v>87</v>
      </c>
      <c r="AV146" s="14" t="s">
        <v>143</v>
      </c>
      <c r="AW146" s="14" t="s">
        <v>31</v>
      </c>
      <c r="AX146" s="14" t="s">
        <v>85</v>
      </c>
      <c r="AY146" s="230" t="s">
        <v>136</v>
      </c>
    </row>
    <row r="147" spans="1:65" s="2" customFormat="1" ht="14.45" customHeight="1">
      <c r="A147" s="35"/>
      <c r="B147" s="36"/>
      <c r="C147" s="196" t="s">
        <v>176</v>
      </c>
      <c r="D147" s="196" t="s">
        <v>138</v>
      </c>
      <c r="E147" s="197" t="s">
        <v>177</v>
      </c>
      <c r="F147" s="198" t="s">
        <v>178</v>
      </c>
      <c r="G147" s="199" t="s">
        <v>173</v>
      </c>
      <c r="H147" s="200">
        <v>9.6</v>
      </c>
      <c r="I147" s="201"/>
      <c r="J147" s="202">
        <f>ROUND(I147*H147,2)</f>
        <v>0</v>
      </c>
      <c r="K147" s="198" t="s">
        <v>142</v>
      </c>
      <c r="L147" s="38"/>
      <c r="M147" s="203" t="s">
        <v>1</v>
      </c>
      <c r="N147" s="204" t="s">
        <v>42</v>
      </c>
      <c r="O147" s="72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143</v>
      </c>
      <c r="AT147" s="207" t="s">
        <v>138</v>
      </c>
      <c r="AU147" s="207" t="s">
        <v>87</v>
      </c>
      <c r="AY147" s="17" t="s">
        <v>136</v>
      </c>
      <c r="BE147" s="113">
        <f>IF(N147="základní",J147,0)</f>
        <v>0</v>
      </c>
      <c r="BF147" s="113">
        <f>IF(N147="snížená",J147,0)</f>
        <v>0</v>
      </c>
      <c r="BG147" s="113">
        <f>IF(N147="zákl. přenesená",J147,0)</f>
        <v>0</v>
      </c>
      <c r="BH147" s="113">
        <f>IF(N147="sníž. přenesená",J147,0)</f>
        <v>0</v>
      </c>
      <c r="BI147" s="113">
        <f>IF(N147="nulová",J147,0)</f>
        <v>0</v>
      </c>
      <c r="BJ147" s="17" t="s">
        <v>85</v>
      </c>
      <c r="BK147" s="113">
        <f>ROUND(I147*H147,2)</f>
        <v>0</v>
      </c>
      <c r="BL147" s="17" t="s">
        <v>143</v>
      </c>
      <c r="BM147" s="207" t="s">
        <v>179</v>
      </c>
    </row>
    <row r="148" spans="1:65" s="12" customFormat="1" ht="22.9" customHeight="1">
      <c r="B148" s="180"/>
      <c r="C148" s="181"/>
      <c r="D148" s="182" t="s">
        <v>76</v>
      </c>
      <c r="E148" s="194" t="s">
        <v>180</v>
      </c>
      <c r="F148" s="194" t="s">
        <v>181</v>
      </c>
      <c r="G148" s="181"/>
      <c r="H148" s="181"/>
      <c r="I148" s="184"/>
      <c r="J148" s="195">
        <f>BK148</f>
        <v>0</v>
      </c>
      <c r="K148" s="181"/>
      <c r="L148" s="186"/>
      <c r="M148" s="187"/>
      <c r="N148" s="188"/>
      <c r="O148" s="188"/>
      <c r="P148" s="189">
        <f>P149</f>
        <v>0</v>
      </c>
      <c r="Q148" s="188"/>
      <c r="R148" s="189">
        <f>R149</f>
        <v>0</v>
      </c>
      <c r="S148" s="188"/>
      <c r="T148" s="190">
        <f>T149</f>
        <v>2E-3</v>
      </c>
      <c r="AR148" s="191" t="s">
        <v>85</v>
      </c>
      <c r="AT148" s="192" t="s">
        <v>76</v>
      </c>
      <c r="AU148" s="192" t="s">
        <v>85</v>
      </c>
      <c r="AY148" s="191" t="s">
        <v>136</v>
      </c>
      <c r="BK148" s="193">
        <f>BK149</f>
        <v>0</v>
      </c>
    </row>
    <row r="149" spans="1:65" s="2" customFormat="1" ht="24.2" customHeight="1">
      <c r="A149" s="35"/>
      <c r="B149" s="36"/>
      <c r="C149" s="196" t="s">
        <v>180</v>
      </c>
      <c r="D149" s="196" t="s">
        <v>138</v>
      </c>
      <c r="E149" s="197" t="s">
        <v>182</v>
      </c>
      <c r="F149" s="198" t="s">
        <v>183</v>
      </c>
      <c r="G149" s="199" t="s">
        <v>184</v>
      </c>
      <c r="H149" s="200">
        <v>2</v>
      </c>
      <c r="I149" s="201"/>
      <c r="J149" s="202">
        <f>ROUND(I149*H149,2)</f>
        <v>0</v>
      </c>
      <c r="K149" s="198" t="s">
        <v>142</v>
      </c>
      <c r="L149" s="38"/>
      <c r="M149" s="203" t="s">
        <v>1</v>
      </c>
      <c r="N149" s="204" t="s">
        <v>42</v>
      </c>
      <c r="O149" s="72"/>
      <c r="P149" s="205">
        <f>O149*H149</f>
        <v>0</v>
      </c>
      <c r="Q149" s="205">
        <v>0</v>
      </c>
      <c r="R149" s="205">
        <f>Q149*H149</f>
        <v>0</v>
      </c>
      <c r="S149" s="205">
        <v>1E-3</v>
      </c>
      <c r="T149" s="206">
        <f>S149*H149</f>
        <v>2E-3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143</v>
      </c>
      <c r="AT149" s="207" t="s">
        <v>138</v>
      </c>
      <c r="AU149" s="207" t="s">
        <v>87</v>
      </c>
      <c r="AY149" s="17" t="s">
        <v>136</v>
      </c>
      <c r="BE149" s="113">
        <f>IF(N149="základní",J149,0)</f>
        <v>0</v>
      </c>
      <c r="BF149" s="113">
        <f>IF(N149="snížená",J149,0)</f>
        <v>0</v>
      </c>
      <c r="BG149" s="113">
        <f>IF(N149="zákl. přenesená",J149,0)</f>
        <v>0</v>
      </c>
      <c r="BH149" s="113">
        <f>IF(N149="sníž. přenesená",J149,0)</f>
        <v>0</v>
      </c>
      <c r="BI149" s="113">
        <f>IF(N149="nulová",J149,0)</f>
        <v>0</v>
      </c>
      <c r="BJ149" s="17" t="s">
        <v>85</v>
      </c>
      <c r="BK149" s="113">
        <f>ROUND(I149*H149,2)</f>
        <v>0</v>
      </c>
      <c r="BL149" s="17" t="s">
        <v>143</v>
      </c>
      <c r="BM149" s="207" t="s">
        <v>185</v>
      </c>
    </row>
    <row r="150" spans="1:65" s="12" customFormat="1" ht="22.9" customHeight="1">
      <c r="B150" s="180"/>
      <c r="C150" s="181"/>
      <c r="D150" s="182" t="s">
        <v>76</v>
      </c>
      <c r="E150" s="194" t="s">
        <v>186</v>
      </c>
      <c r="F150" s="194" t="s">
        <v>187</v>
      </c>
      <c r="G150" s="181"/>
      <c r="H150" s="181"/>
      <c r="I150" s="184"/>
      <c r="J150" s="195">
        <f>BK150</f>
        <v>0</v>
      </c>
      <c r="K150" s="181"/>
      <c r="L150" s="186"/>
      <c r="M150" s="187"/>
      <c r="N150" s="188"/>
      <c r="O150" s="188"/>
      <c r="P150" s="189">
        <f>P151</f>
        <v>0</v>
      </c>
      <c r="Q150" s="188"/>
      <c r="R150" s="189">
        <f>R151</f>
        <v>0</v>
      </c>
      <c r="S150" s="188"/>
      <c r="T150" s="190">
        <f>T151</f>
        <v>0</v>
      </c>
      <c r="AR150" s="191" t="s">
        <v>85</v>
      </c>
      <c r="AT150" s="192" t="s">
        <v>76</v>
      </c>
      <c r="AU150" s="192" t="s">
        <v>85</v>
      </c>
      <c r="AY150" s="191" t="s">
        <v>136</v>
      </c>
      <c r="BK150" s="193">
        <f>BK151</f>
        <v>0</v>
      </c>
    </row>
    <row r="151" spans="1:65" s="2" customFormat="1" ht="14.45" customHeight="1">
      <c r="A151" s="35"/>
      <c r="B151" s="36"/>
      <c r="C151" s="196" t="s">
        <v>188</v>
      </c>
      <c r="D151" s="196" t="s">
        <v>138</v>
      </c>
      <c r="E151" s="197" t="s">
        <v>189</v>
      </c>
      <c r="F151" s="198" t="s">
        <v>190</v>
      </c>
      <c r="G151" s="199" t="s">
        <v>153</v>
      </c>
      <c r="H151" s="200">
        <v>7.9020000000000001</v>
      </c>
      <c r="I151" s="201"/>
      <c r="J151" s="202">
        <f>ROUND(I151*H151,2)</f>
        <v>0</v>
      </c>
      <c r="K151" s="198" t="s">
        <v>142</v>
      </c>
      <c r="L151" s="38"/>
      <c r="M151" s="203" t="s">
        <v>1</v>
      </c>
      <c r="N151" s="204" t="s">
        <v>42</v>
      </c>
      <c r="O151" s="72"/>
      <c r="P151" s="205">
        <f>O151*H151</f>
        <v>0</v>
      </c>
      <c r="Q151" s="205">
        <v>0</v>
      </c>
      <c r="R151" s="205">
        <f>Q151*H151</f>
        <v>0</v>
      </c>
      <c r="S151" s="205">
        <v>0</v>
      </c>
      <c r="T151" s="206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143</v>
      </c>
      <c r="AT151" s="207" t="s">
        <v>138</v>
      </c>
      <c r="AU151" s="207" t="s">
        <v>87</v>
      </c>
      <c r="AY151" s="17" t="s">
        <v>136</v>
      </c>
      <c r="BE151" s="113">
        <f>IF(N151="základní",J151,0)</f>
        <v>0</v>
      </c>
      <c r="BF151" s="113">
        <f>IF(N151="snížená",J151,0)</f>
        <v>0</v>
      </c>
      <c r="BG151" s="113">
        <f>IF(N151="zákl. přenesená",J151,0)</f>
        <v>0</v>
      </c>
      <c r="BH151" s="113">
        <f>IF(N151="sníž. přenesená",J151,0)</f>
        <v>0</v>
      </c>
      <c r="BI151" s="113">
        <f>IF(N151="nulová",J151,0)</f>
        <v>0</v>
      </c>
      <c r="BJ151" s="17" t="s">
        <v>85</v>
      </c>
      <c r="BK151" s="113">
        <f>ROUND(I151*H151,2)</f>
        <v>0</v>
      </c>
      <c r="BL151" s="17" t="s">
        <v>143</v>
      </c>
      <c r="BM151" s="207" t="s">
        <v>191</v>
      </c>
    </row>
    <row r="152" spans="1:65" s="12" customFormat="1" ht="25.9" customHeight="1">
      <c r="B152" s="180"/>
      <c r="C152" s="181"/>
      <c r="D152" s="182" t="s">
        <v>76</v>
      </c>
      <c r="E152" s="183" t="s">
        <v>192</v>
      </c>
      <c r="F152" s="183" t="s">
        <v>193</v>
      </c>
      <c r="G152" s="181"/>
      <c r="H152" s="181"/>
      <c r="I152" s="184"/>
      <c r="J152" s="185">
        <f>BK152</f>
        <v>0</v>
      </c>
      <c r="K152" s="181"/>
      <c r="L152" s="186"/>
      <c r="M152" s="187"/>
      <c r="N152" s="188"/>
      <c r="O152" s="188"/>
      <c r="P152" s="189">
        <f>P153</f>
        <v>0</v>
      </c>
      <c r="Q152" s="188"/>
      <c r="R152" s="189">
        <f>R153</f>
        <v>0</v>
      </c>
      <c r="S152" s="188"/>
      <c r="T152" s="190">
        <f>T153</f>
        <v>0.02</v>
      </c>
      <c r="AR152" s="191" t="s">
        <v>87</v>
      </c>
      <c r="AT152" s="192" t="s">
        <v>76</v>
      </c>
      <c r="AU152" s="192" t="s">
        <v>77</v>
      </c>
      <c r="AY152" s="191" t="s">
        <v>136</v>
      </c>
      <c r="BK152" s="193">
        <f>BK153</f>
        <v>0</v>
      </c>
    </row>
    <row r="153" spans="1:65" s="12" customFormat="1" ht="22.9" customHeight="1">
      <c r="B153" s="180"/>
      <c r="C153" s="181"/>
      <c r="D153" s="182" t="s">
        <v>76</v>
      </c>
      <c r="E153" s="194" t="s">
        <v>194</v>
      </c>
      <c r="F153" s="194" t="s">
        <v>195</v>
      </c>
      <c r="G153" s="181"/>
      <c r="H153" s="181"/>
      <c r="I153" s="184"/>
      <c r="J153" s="195">
        <f>BK153</f>
        <v>0</v>
      </c>
      <c r="K153" s="181"/>
      <c r="L153" s="186"/>
      <c r="M153" s="187"/>
      <c r="N153" s="188"/>
      <c r="O153" s="188"/>
      <c r="P153" s="189">
        <f>P154</f>
        <v>0</v>
      </c>
      <c r="Q153" s="188"/>
      <c r="R153" s="189">
        <f>R154</f>
        <v>0</v>
      </c>
      <c r="S153" s="188"/>
      <c r="T153" s="190">
        <f>T154</f>
        <v>0.02</v>
      </c>
      <c r="AR153" s="191" t="s">
        <v>87</v>
      </c>
      <c r="AT153" s="192" t="s">
        <v>76</v>
      </c>
      <c r="AU153" s="192" t="s">
        <v>85</v>
      </c>
      <c r="AY153" s="191" t="s">
        <v>136</v>
      </c>
      <c r="BK153" s="193">
        <f>BK154</f>
        <v>0</v>
      </c>
    </row>
    <row r="154" spans="1:65" s="2" customFormat="1" ht="24.2" customHeight="1">
      <c r="A154" s="35"/>
      <c r="B154" s="36"/>
      <c r="C154" s="196" t="s">
        <v>196</v>
      </c>
      <c r="D154" s="196" t="s">
        <v>138</v>
      </c>
      <c r="E154" s="197" t="s">
        <v>197</v>
      </c>
      <c r="F154" s="198" t="s">
        <v>198</v>
      </c>
      <c r="G154" s="199" t="s">
        <v>184</v>
      </c>
      <c r="H154" s="200">
        <v>1</v>
      </c>
      <c r="I154" s="201"/>
      <c r="J154" s="202">
        <f>ROUND(I154*H154,2)</f>
        <v>0</v>
      </c>
      <c r="K154" s="198" t="s">
        <v>142</v>
      </c>
      <c r="L154" s="38"/>
      <c r="M154" s="203" t="s">
        <v>1</v>
      </c>
      <c r="N154" s="204" t="s">
        <v>42</v>
      </c>
      <c r="O154" s="72"/>
      <c r="P154" s="205">
        <f>O154*H154</f>
        <v>0</v>
      </c>
      <c r="Q154" s="205">
        <v>0</v>
      </c>
      <c r="R154" s="205">
        <f>Q154*H154</f>
        <v>0</v>
      </c>
      <c r="S154" s="205">
        <v>0.02</v>
      </c>
      <c r="T154" s="206">
        <f>S154*H154</f>
        <v>0.02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07" t="s">
        <v>199</v>
      </c>
      <c r="AT154" s="207" t="s">
        <v>138</v>
      </c>
      <c r="AU154" s="207" t="s">
        <v>87</v>
      </c>
      <c r="AY154" s="17" t="s">
        <v>136</v>
      </c>
      <c r="BE154" s="113">
        <f>IF(N154="základní",J154,0)</f>
        <v>0</v>
      </c>
      <c r="BF154" s="113">
        <f>IF(N154="snížená",J154,0)</f>
        <v>0</v>
      </c>
      <c r="BG154" s="113">
        <f>IF(N154="zákl. přenesená",J154,0)</f>
        <v>0</v>
      </c>
      <c r="BH154" s="113">
        <f>IF(N154="sníž. přenesená",J154,0)</f>
        <v>0</v>
      </c>
      <c r="BI154" s="113">
        <f>IF(N154="nulová",J154,0)</f>
        <v>0</v>
      </c>
      <c r="BJ154" s="17" t="s">
        <v>85</v>
      </c>
      <c r="BK154" s="113">
        <f>ROUND(I154*H154,2)</f>
        <v>0</v>
      </c>
      <c r="BL154" s="17" t="s">
        <v>199</v>
      </c>
      <c r="BM154" s="207" t="s">
        <v>200</v>
      </c>
    </row>
    <row r="155" spans="1:65" s="12" customFormat="1" ht="25.9" customHeight="1">
      <c r="B155" s="180"/>
      <c r="C155" s="181"/>
      <c r="D155" s="182" t="s">
        <v>76</v>
      </c>
      <c r="E155" s="183" t="s">
        <v>201</v>
      </c>
      <c r="F155" s="183" t="s">
        <v>202</v>
      </c>
      <c r="G155" s="181"/>
      <c r="H155" s="181"/>
      <c r="I155" s="184"/>
      <c r="J155" s="185">
        <f>BK155</f>
        <v>0</v>
      </c>
      <c r="K155" s="181"/>
      <c r="L155" s="186"/>
      <c r="M155" s="187"/>
      <c r="N155" s="188"/>
      <c r="O155" s="188"/>
      <c r="P155" s="189">
        <f>P156+P158</f>
        <v>0</v>
      </c>
      <c r="Q155" s="188"/>
      <c r="R155" s="189">
        <f>R156+R158</f>
        <v>0.20564500000000002</v>
      </c>
      <c r="S155" s="188"/>
      <c r="T155" s="190">
        <f>T156+T158</f>
        <v>0</v>
      </c>
      <c r="AR155" s="191" t="s">
        <v>150</v>
      </c>
      <c r="AT155" s="192" t="s">
        <v>76</v>
      </c>
      <c r="AU155" s="192" t="s">
        <v>77</v>
      </c>
      <c r="AY155" s="191" t="s">
        <v>136</v>
      </c>
      <c r="BK155" s="193">
        <f>BK156+BK158</f>
        <v>0</v>
      </c>
    </row>
    <row r="156" spans="1:65" s="12" customFormat="1" ht="22.9" customHeight="1">
      <c r="B156" s="180"/>
      <c r="C156" s="181"/>
      <c r="D156" s="182" t="s">
        <v>76</v>
      </c>
      <c r="E156" s="194" t="s">
        <v>203</v>
      </c>
      <c r="F156" s="194" t="s">
        <v>204</v>
      </c>
      <c r="G156" s="181"/>
      <c r="H156" s="181"/>
      <c r="I156" s="184"/>
      <c r="J156" s="195">
        <f>BK156</f>
        <v>0</v>
      </c>
      <c r="K156" s="181"/>
      <c r="L156" s="186"/>
      <c r="M156" s="187"/>
      <c r="N156" s="188"/>
      <c r="O156" s="188"/>
      <c r="P156" s="189">
        <f>P157</f>
        <v>0</v>
      </c>
      <c r="Q156" s="188"/>
      <c r="R156" s="189">
        <f>R157</f>
        <v>0</v>
      </c>
      <c r="S156" s="188"/>
      <c r="T156" s="190">
        <f>T157</f>
        <v>0</v>
      </c>
      <c r="AR156" s="191" t="s">
        <v>150</v>
      </c>
      <c r="AT156" s="192" t="s">
        <v>76</v>
      </c>
      <c r="AU156" s="192" t="s">
        <v>85</v>
      </c>
      <c r="AY156" s="191" t="s">
        <v>136</v>
      </c>
      <c r="BK156" s="193">
        <f>BK157</f>
        <v>0</v>
      </c>
    </row>
    <row r="157" spans="1:65" s="2" customFormat="1" ht="14.45" customHeight="1">
      <c r="A157" s="35"/>
      <c r="B157" s="36"/>
      <c r="C157" s="196" t="s">
        <v>205</v>
      </c>
      <c r="D157" s="196" t="s">
        <v>138</v>
      </c>
      <c r="E157" s="197" t="s">
        <v>206</v>
      </c>
      <c r="F157" s="198" t="s">
        <v>207</v>
      </c>
      <c r="G157" s="199" t="s">
        <v>184</v>
      </c>
      <c r="H157" s="200">
        <v>12</v>
      </c>
      <c r="I157" s="201"/>
      <c r="J157" s="202">
        <f>ROUND(I157*H157,2)</f>
        <v>0</v>
      </c>
      <c r="K157" s="198" t="s">
        <v>142</v>
      </c>
      <c r="L157" s="38"/>
      <c r="M157" s="203" t="s">
        <v>1</v>
      </c>
      <c r="N157" s="204" t="s">
        <v>42</v>
      </c>
      <c r="O157" s="72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208</v>
      </c>
      <c r="AT157" s="207" t="s">
        <v>138</v>
      </c>
      <c r="AU157" s="207" t="s">
        <v>87</v>
      </c>
      <c r="AY157" s="17" t="s">
        <v>136</v>
      </c>
      <c r="BE157" s="113">
        <f>IF(N157="základní",J157,0)</f>
        <v>0</v>
      </c>
      <c r="BF157" s="113">
        <f>IF(N157="snížená",J157,0)</f>
        <v>0</v>
      </c>
      <c r="BG157" s="113">
        <f>IF(N157="zákl. přenesená",J157,0)</f>
        <v>0</v>
      </c>
      <c r="BH157" s="113">
        <f>IF(N157="sníž. přenesená",J157,0)</f>
        <v>0</v>
      </c>
      <c r="BI157" s="113">
        <f>IF(N157="nulová",J157,0)</f>
        <v>0</v>
      </c>
      <c r="BJ157" s="17" t="s">
        <v>85</v>
      </c>
      <c r="BK157" s="113">
        <f>ROUND(I157*H157,2)</f>
        <v>0</v>
      </c>
      <c r="BL157" s="17" t="s">
        <v>208</v>
      </c>
      <c r="BM157" s="207" t="s">
        <v>209</v>
      </c>
    </row>
    <row r="158" spans="1:65" s="12" customFormat="1" ht="22.9" customHeight="1">
      <c r="B158" s="180"/>
      <c r="C158" s="181"/>
      <c r="D158" s="182" t="s">
        <v>76</v>
      </c>
      <c r="E158" s="194" t="s">
        <v>210</v>
      </c>
      <c r="F158" s="194" t="s">
        <v>211</v>
      </c>
      <c r="G158" s="181"/>
      <c r="H158" s="181"/>
      <c r="I158" s="184"/>
      <c r="J158" s="195">
        <f>BK158</f>
        <v>0</v>
      </c>
      <c r="K158" s="181"/>
      <c r="L158" s="186"/>
      <c r="M158" s="187"/>
      <c r="N158" s="188"/>
      <c r="O158" s="188"/>
      <c r="P158" s="189">
        <f>SUM(P159:P166)</f>
        <v>0</v>
      </c>
      <c r="Q158" s="188"/>
      <c r="R158" s="189">
        <f>SUM(R159:R166)</f>
        <v>0.20564500000000002</v>
      </c>
      <c r="S158" s="188"/>
      <c r="T158" s="190">
        <f>SUM(T159:T166)</f>
        <v>0</v>
      </c>
      <c r="AR158" s="191" t="s">
        <v>150</v>
      </c>
      <c r="AT158" s="192" t="s">
        <v>76</v>
      </c>
      <c r="AU158" s="192" t="s">
        <v>85</v>
      </c>
      <c r="AY158" s="191" t="s">
        <v>136</v>
      </c>
      <c r="BK158" s="193">
        <f>SUM(BK159:BK166)</f>
        <v>0</v>
      </c>
    </row>
    <row r="159" spans="1:65" s="2" customFormat="1" ht="24.2" customHeight="1">
      <c r="A159" s="35"/>
      <c r="B159" s="36"/>
      <c r="C159" s="196" t="s">
        <v>212</v>
      </c>
      <c r="D159" s="196" t="s">
        <v>138</v>
      </c>
      <c r="E159" s="197" t="s">
        <v>213</v>
      </c>
      <c r="F159" s="198" t="s">
        <v>214</v>
      </c>
      <c r="G159" s="199" t="s">
        <v>184</v>
      </c>
      <c r="H159" s="200">
        <v>3</v>
      </c>
      <c r="I159" s="201"/>
      <c r="J159" s="202">
        <f t="shared" ref="J159:J166" si="0">ROUND(I159*H159,2)</f>
        <v>0</v>
      </c>
      <c r="K159" s="198" t="s">
        <v>142</v>
      </c>
      <c r="L159" s="38"/>
      <c r="M159" s="203" t="s">
        <v>1</v>
      </c>
      <c r="N159" s="204" t="s">
        <v>42</v>
      </c>
      <c r="O159" s="72"/>
      <c r="P159" s="205">
        <f t="shared" ref="P159:P166" si="1">O159*H159</f>
        <v>0</v>
      </c>
      <c r="Q159" s="205">
        <v>0</v>
      </c>
      <c r="R159" s="205">
        <f t="shared" ref="R159:R166" si="2">Q159*H159</f>
        <v>0</v>
      </c>
      <c r="S159" s="205">
        <v>0</v>
      </c>
      <c r="T159" s="206">
        <f t="shared" ref="T159:T166" si="3"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208</v>
      </c>
      <c r="AT159" s="207" t="s">
        <v>138</v>
      </c>
      <c r="AU159" s="207" t="s">
        <v>87</v>
      </c>
      <c r="AY159" s="17" t="s">
        <v>136</v>
      </c>
      <c r="BE159" s="113">
        <f t="shared" ref="BE159:BE166" si="4">IF(N159="základní",J159,0)</f>
        <v>0</v>
      </c>
      <c r="BF159" s="113">
        <f t="shared" ref="BF159:BF166" si="5">IF(N159="snížená",J159,0)</f>
        <v>0</v>
      </c>
      <c r="BG159" s="113">
        <f t="shared" ref="BG159:BG166" si="6">IF(N159="zákl. přenesená",J159,0)</f>
        <v>0</v>
      </c>
      <c r="BH159" s="113">
        <f t="shared" ref="BH159:BH166" si="7">IF(N159="sníž. přenesená",J159,0)</f>
        <v>0</v>
      </c>
      <c r="BI159" s="113">
        <f t="shared" ref="BI159:BI166" si="8">IF(N159="nulová",J159,0)</f>
        <v>0</v>
      </c>
      <c r="BJ159" s="17" t="s">
        <v>85</v>
      </c>
      <c r="BK159" s="113">
        <f t="shared" ref="BK159:BK166" si="9">ROUND(I159*H159,2)</f>
        <v>0</v>
      </c>
      <c r="BL159" s="17" t="s">
        <v>208</v>
      </c>
      <c r="BM159" s="207" t="s">
        <v>215</v>
      </c>
    </row>
    <row r="160" spans="1:65" s="2" customFormat="1" ht="14.45" customHeight="1">
      <c r="A160" s="35"/>
      <c r="B160" s="36"/>
      <c r="C160" s="196" t="s">
        <v>216</v>
      </c>
      <c r="D160" s="196" t="s">
        <v>138</v>
      </c>
      <c r="E160" s="197" t="s">
        <v>217</v>
      </c>
      <c r="F160" s="198" t="s">
        <v>218</v>
      </c>
      <c r="G160" s="199" t="s">
        <v>184</v>
      </c>
      <c r="H160" s="200">
        <v>4</v>
      </c>
      <c r="I160" s="201"/>
      <c r="J160" s="202">
        <f t="shared" si="0"/>
        <v>0</v>
      </c>
      <c r="K160" s="198" t="s">
        <v>142</v>
      </c>
      <c r="L160" s="38"/>
      <c r="M160" s="203" t="s">
        <v>1</v>
      </c>
      <c r="N160" s="204" t="s">
        <v>42</v>
      </c>
      <c r="O160" s="72"/>
      <c r="P160" s="205">
        <f t="shared" si="1"/>
        <v>0</v>
      </c>
      <c r="Q160" s="205">
        <v>7.6E-3</v>
      </c>
      <c r="R160" s="205">
        <f t="shared" si="2"/>
        <v>3.04E-2</v>
      </c>
      <c r="S160" s="205">
        <v>0</v>
      </c>
      <c r="T160" s="206">
        <f t="shared" si="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7" t="s">
        <v>208</v>
      </c>
      <c r="AT160" s="207" t="s">
        <v>138</v>
      </c>
      <c r="AU160" s="207" t="s">
        <v>87</v>
      </c>
      <c r="AY160" s="17" t="s">
        <v>136</v>
      </c>
      <c r="BE160" s="113">
        <f t="shared" si="4"/>
        <v>0</v>
      </c>
      <c r="BF160" s="113">
        <f t="shared" si="5"/>
        <v>0</v>
      </c>
      <c r="BG160" s="113">
        <f t="shared" si="6"/>
        <v>0</v>
      </c>
      <c r="BH160" s="113">
        <f t="shared" si="7"/>
        <v>0</v>
      </c>
      <c r="BI160" s="113">
        <f t="shared" si="8"/>
        <v>0</v>
      </c>
      <c r="BJ160" s="17" t="s">
        <v>85</v>
      </c>
      <c r="BK160" s="113">
        <f t="shared" si="9"/>
        <v>0</v>
      </c>
      <c r="BL160" s="17" t="s">
        <v>208</v>
      </c>
      <c r="BM160" s="207" t="s">
        <v>219</v>
      </c>
    </row>
    <row r="161" spans="1:65" s="2" customFormat="1" ht="24.2" customHeight="1">
      <c r="A161" s="35"/>
      <c r="B161" s="36"/>
      <c r="C161" s="196" t="s">
        <v>8</v>
      </c>
      <c r="D161" s="196" t="s">
        <v>138</v>
      </c>
      <c r="E161" s="197" t="s">
        <v>220</v>
      </c>
      <c r="F161" s="198" t="s">
        <v>221</v>
      </c>
      <c r="G161" s="199" t="s">
        <v>222</v>
      </c>
      <c r="H161" s="200">
        <v>2</v>
      </c>
      <c r="I161" s="201"/>
      <c r="J161" s="202">
        <f t="shared" si="0"/>
        <v>0</v>
      </c>
      <c r="K161" s="198" t="s">
        <v>142</v>
      </c>
      <c r="L161" s="38"/>
      <c r="M161" s="203" t="s">
        <v>1</v>
      </c>
      <c r="N161" s="204" t="s">
        <v>42</v>
      </c>
      <c r="O161" s="72"/>
      <c r="P161" s="205">
        <f t="shared" si="1"/>
        <v>0</v>
      </c>
      <c r="Q161" s="205">
        <v>1.9E-3</v>
      </c>
      <c r="R161" s="205">
        <f t="shared" si="2"/>
        <v>3.8E-3</v>
      </c>
      <c r="S161" s="205">
        <v>0</v>
      </c>
      <c r="T161" s="206">
        <f t="shared" si="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208</v>
      </c>
      <c r="AT161" s="207" t="s">
        <v>138</v>
      </c>
      <c r="AU161" s="207" t="s">
        <v>87</v>
      </c>
      <c r="AY161" s="17" t="s">
        <v>136</v>
      </c>
      <c r="BE161" s="113">
        <f t="shared" si="4"/>
        <v>0</v>
      </c>
      <c r="BF161" s="113">
        <f t="shared" si="5"/>
        <v>0</v>
      </c>
      <c r="BG161" s="113">
        <f t="shared" si="6"/>
        <v>0</v>
      </c>
      <c r="BH161" s="113">
        <f t="shared" si="7"/>
        <v>0</v>
      </c>
      <c r="BI161" s="113">
        <f t="shared" si="8"/>
        <v>0</v>
      </c>
      <c r="BJ161" s="17" t="s">
        <v>85</v>
      </c>
      <c r="BK161" s="113">
        <f t="shared" si="9"/>
        <v>0</v>
      </c>
      <c r="BL161" s="17" t="s">
        <v>208</v>
      </c>
      <c r="BM161" s="207" t="s">
        <v>223</v>
      </c>
    </row>
    <row r="162" spans="1:65" s="2" customFormat="1" ht="14.45" customHeight="1">
      <c r="A162" s="35"/>
      <c r="B162" s="36"/>
      <c r="C162" s="196" t="s">
        <v>199</v>
      </c>
      <c r="D162" s="196" t="s">
        <v>138</v>
      </c>
      <c r="E162" s="197" t="s">
        <v>224</v>
      </c>
      <c r="F162" s="198" t="s">
        <v>225</v>
      </c>
      <c r="G162" s="199" t="s">
        <v>173</v>
      </c>
      <c r="H162" s="200">
        <v>73</v>
      </c>
      <c r="I162" s="201"/>
      <c r="J162" s="202">
        <f t="shared" si="0"/>
        <v>0</v>
      </c>
      <c r="K162" s="198" t="s">
        <v>142</v>
      </c>
      <c r="L162" s="38"/>
      <c r="M162" s="203" t="s">
        <v>1</v>
      </c>
      <c r="N162" s="204" t="s">
        <v>42</v>
      </c>
      <c r="O162" s="72"/>
      <c r="P162" s="205">
        <f t="shared" si="1"/>
        <v>0</v>
      </c>
      <c r="Q162" s="205">
        <v>2.5000000000000001E-5</v>
      </c>
      <c r="R162" s="205">
        <f t="shared" si="2"/>
        <v>1.825E-3</v>
      </c>
      <c r="S162" s="205">
        <v>0</v>
      </c>
      <c r="T162" s="206">
        <f t="shared" si="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208</v>
      </c>
      <c r="AT162" s="207" t="s">
        <v>138</v>
      </c>
      <c r="AU162" s="207" t="s">
        <v>87</v>
      </c>
      <c r="AY162" s="17" t="s">
        <v>136</v>
      </c>
      <c r="BE162" s="113">
        <f t="shared" si="4"/>
        <v>0</v>
      </c>
      <c r="BF162" s="113">
        <f t="shared" si="5"/>
        <v>0</v>
      </c>
      <c r="BG162" s="113">
        <f t="shared" si="6"/>
        <v>0</v>
      </c>
      <c r="BH162" s="113">
        <f t="shared" si="7"/>
        <v>0</v>
      </c>
      <c r="BI162" s="113">
        <f t="shared" si="8"/>
        <v>0</v>
      </c>
      <c r="BJ162" s="17" t="s">
        <v>85</v>
      </c>
      <c r="BK162" s="113">
        <f t="shared" si="9"/>
        <v>0</v>
      </c>
      <c r="BL162" s="17" t="s">
        <v>208</v>
      </c>
      <c r="BM162" s="207" t="s">
        <v>226</v>
      </c>
    </row>
    <row r="163" spans="1:65" s="2" customFormat="1" ht="24.2" customHeight="1">
      <c r="A163" s="35"/>
      <c r="B163" s="36"/>
      <c r="C163" s="196" t="s">
        <v>227</v>
      </c>
      <c r="D163" s="196" t="s">
        <v>138</v>
      </c>
      <c r="E163" s="197" t="s">
        <v>228</v>
      </c>
      <c r="F163" s="198" t="s">
        <v>229</v>
      </c>
      <c r="G163" s="199" t="s">
        <v>222</v>
      </c>
      <c r="H163" s="200">
        <v>5</v>
      </c>
      <c r="I163" s="201"/>
      <c r="J163" s="202">
        <f t="shared" si="0"/>
        <v>0</v>
      </c>
      <c r="K163" s="198" t="s">
        <v>142</v>
      </c>
      <c r="L163" s="38"/>
      <c r="M163" s="203" t="s">
        <v>1</v>
      </c>
      <c r="N163" s="204" t="s">
        <v>42</v>
      </c>
      <c r="O163" s="72"/>
      <c r="P163" s="205">
        <f t="shared" si="1"/>
        <v>0</v>
      </c>
      <c r="Q163" s="205">
        <v>0</v>
      </c>
      <c r="R163" s="205">
        <f t="shared" si="2"/>
        <v>0</v>
      </c>
      <c r="S163" s="205">
        <v>0</v>
      </c>
      <c r="T163" s="206">
        <f t="shared" si="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7" t="s">
        <v>208</v>
      </c>
      <c r="AT163" s="207" t="s">
        <v>138</v>
      </c>
      <c r="AU163" s="207" t="s">
        <v>87</v>
      </c>
      <c r="AY163" s="17" t="s">
        <v>136</v>
      </c>
      <c r="BE163" s="113">
        <f t="shared" si="4"/>
        <v>0</v>
      </c>
      <c r="BF163" s="113">
        <f t="shared" si="5"/>
        <v>0</v>
      </c>
      <c r="BG163" s="113">
        <f t="shared" si="6"/>
        <v>0</v>
      </c>
      <c r="BH163" s="113">
        <f t="shared" si="7"/>
        <v>0</v>
      </c>
      <c r="BI163" s="113">
        <f t="shared" si="8"/>
        <v>0</v>
      </c>
      <c r="BJ163" s="17" t="s">
        <v>85</v>
      </c>
      <c r="BK163" s="113">
        <f t="shared" si="9"/>
        <v>0</v>
      </c>
      <c r="BL163" s="17" t="s">
        <v>208</v>
      </c>
      <c r="BM163" s="207" t="s">
        <v>230</v>
      </c>
    </row>
    <row r="164" spans="1:65" s="2" customFormat="1" ht="24.2" customHeight="1">
      <c r="A164" s="35"/>
      <c r="B164" s="36"/>
      <c r="C164" s="196" t="s">
        <v>231</v>
      </c>
      <c r="D164" s="196" t="s">
        <v>138</v>
      </c>
      <c r="E164" s="197" t="s">
        <v>232</v>
      </c>
      <c r="F164" s="198" t="s">
        <v>233</v>
      </c>
      <c r="G164" s="199" t="s">
        <v>173</v>
      </c>
      <c r="H164" s="200">
        <v>2.2000000000000002</v>
      </c>
      <c r="I164" s="201"/>
      <c r="J164" s="202">
        <f t="shared" si="0"/>
        <v>0</v>
      </c>
      <c r="K164" s="198" t="s">
        <v>142</v>
      </c>
      <c r="L164" s="38"/>
      <c r="M164" s="203" t="s">
        <v>1</v>
      </c>
      <c r="N164" s="204" t="s">
        <v>42</v>
      </c>
      <c r="O164" s="72"/>
      <c r="P164" s="205">
        <f t="shared" si="1"/>
        <v>0</v>
      </c>
      <c r="Q164" s="205">
        <v>3.8899999999999997E-2</v>
      </c>
      <c r="R164" s="205">
        <f t="shared" si="2"/>
        <v>8.5580000000000003E-2</v>
      </c>
      <c r="S164" s="205">
        <v>0</v>
      </c>
      <c r="T164" s="206">
        <f t="shared" si="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7" t="s">
        <v>208</v>
      </c>
      <c r="AT164" s="207" t="s">
        <v>138</v>
      </c>
      <c r="AU164" s="207" t="s">
        <v>87</v>
      </c>
      <c r="AY164" s="17" t="s">
        <v>136</v>
      </c>
      <c r="BE164" s="113">
        <f t="shared" si="4"/>
        <v>0</v>
      </c>
      <c r="BF164" s="113">
        <f t="shared" si="5"/>
        <v>0</v>
      </c>
      <c r="BG164" s="113">
        <f t="shared" si="6"/>
        <v>0</v>
      </c>
      <c r="BH164" s="113">
        <f t="shared" si="7"/>
        <v>0</v>
      </c>
      <c r="BI164" s="113">
        <f t="shared" si="8"/>
        <v>0</v>
      </c>
      <c r="BJ164" s="17" t="s">
        <v>85</v>
      </c>
      <c r="BK164" s="113">
        <f t="shared" si="9"/>
        <v>0</v>
      </c>
      <c r="BL164" s="17" t="s">
        <v>208</v>
      </c>
      <c r="BM164" s="207" t="s">
        <v>234</v>
      </c>
    </row>
    <row r="165" spans="1:65" s="2" customFormat="1" ht="24.2" customHeight="1">
      <c r="A165" s="35"/>
      <c r="B165" s="36"/>
      <c r="C165" s="196" t="s">
        <v>235</v>
      </c>
      <c r="D165" s="196" t="s">
        <v>138</v>
      </c>
      <c r="E165" s="197" t="s">
        <v>236</v>
      </c>
      <c r="F165" s="198" t="s">
        <v>237</v>
      </c>
      <c r="G165" s="199" t="s">
        <v>173</v>
      </c>
      <c r="H165" s="200">
        <v>2.2000000000000002</v>
      </c>
      <c r="I165" s="201"/>
      <c r="J165" s="202">
        <f t="shared" si="0"/>
        <v>0</v>
      </c>
      <c r="K165" s="198" t="s">
        <v>142</v>
      </c>
      <c r="L165" s="38"/>
      <c r="M165" s="203" t="s">
        <v>1</v>
      </c>
      <c r="N165" s="204" t="s">
        <v>42</v>
      </c>
      <c r="O165" s="72"/>
      <c r="P165" s="205">
        <f t="shared" si="1"/>
        <v>0</v>
      </c>
      <c r="Q165" s="205">
        <v>3.8199999999999998E-2</v>
      </c>
      <c r="R165" s="205">
        <f t="shared" si="2"/>
        <v>8.4040000000000004E-2</v>
      </c>
      <c r="S165" s="205">
        <v>0</v>
      </c>
      <c r="T165" s="206">
        <f t="shared" si="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208</v>
      </c>
      <c r="AT165" s="207" t="s">
        <v>138</v>
      </c>
      <c r="AU165" s="207" t="s">
        <v>87</v>
      </c>
      <c r="AY165" s="17" t="s">
        <v>136</v>
      </c>
      <c r="BE165" s="113">
        <f t="shared" si="4"/>
        <v>0</v>
      </c>
      <c r="BF165" s="113">
        <f t="shared" si="5"/>
        <v>0</v>
      </c>
      <c r="BG165" s="113">
        <f t="shared" si="6"/>
        <v>0</v>
      </c>
      <c r="BH165" s="113">
        <f t="shared" si="7"/>
        <v>0</v>
      </c>
      <c r="BI165" s="113">
        <f t="shared" si="8"/>
        <v>0</v>
      </c>
      <c r="BJ165" s="17" t="s">
        <v>85</v>
      </c>
      <c r="BK165" s="113">
        <f t="shared" si="9"/>
        <v>0</v>
      </c>
      <c r="BL165" s="17" t="s">
        <v>208</v>
      </c>
      <c r="BM165" s="207" t="s">
        <v>238</v>
      </c>
    </row>
    <row r="166" spans="1:65" s="2" customFormat="1" ht="24.2" customHeight="1">
      <c r="A166" s="35"/>
      <c r="B166" s="36"/>
      <c r="C166" s="196" t="s">
        <v>239</v>
      </c>
      <c r="D166" s="196" t="s">
        <v>138</v>
      </c>
      <c r="E166" s="197" t="s">
        <v>240</v>
      </c>
      <c r="F166" s="198" t="s">
        <v>241</v>
      </c>
      <c r="G166" s="199" t="s">
        <v>141</v>
      </c>
      <c r="H166" s="200">
        <v>1.5</v>
      </c>
      <c r="I166" s="201"/>
      <c r="J166" s="202">
        <f t="shared" si="0"/>
        <v>0</v>
      </c>
      <c r="K166" s="198" t="s">
        <v>142</v>
      </c>
      <c r="L166" s="38"/>
      <c r="M166" s="203" t="s">
        <v>1</v>
      </c>
      <c r="N166" s="204" t="s">
        <v>42</v>
      </c>
      <c r="O166" s="72"/>
      <c r="P166" s="205">
        <f t="shared" si="1"/>
        <v>0</v>
      </c>
      <c r="Q166" s="205">
        <v>0</v>
      </c>
      <c r="R166" s="205">
        <f t="shared" si="2"/>
        <v>0</v>
      </c>
      <c r="S166" s="205">
        <v>0</v>
      </c>
      <c r="T166" s="206">
        <f t="shared" si="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7" t="s">
        <v>208</v>
      </c>
      <c r="AT166" s="207" t="s">
        <v>138</v>
      </c>
      <c r="AU166" s="207" t="s">
        <v>87</v>
      </c>
      <c r="AY166" s="17" t="s">
        <v>136</v>
      </c>
      <c r="BE166" s="113">
        <f t="shared" si="4"/>
        <v>0</v>
      </c>
      <c r="BF166" s="113">
        <f t="shared" si="5"/>
        <v>0</v>
      </c>
      <c r="BG166" s="113">
        <f t="shared" si="6"/>
        <v>0</v>
      </c>
      <c r="BH166" s="113">
        <f t="shared" si="7"/>
        <v>0</v>
      </c>
      <c r="BI166" s="113">
        <f t="shared" si="8"/>
        <v>0</v>
      </c>
      <c r="BJ166" s="17" t="s">
        <v>85</v>
      </c>
      <c r="BK166" s="113">
        <f t="shared" si="9"/>
        <v>0</v>
      </c>
      <c r="BL166" s="17" t="s">
        <v>208</v>
      </c>
      <c r="BM166" s="207" t="s">
        <v>242</v>
      </c>
    </row>
    <row r="167" spans="1:65" s="12" customFormat="1" ht="25.9" customHeight="1">
      <c r="B167" s="180"/>
      <c r="C167" s="181"/>
      <c r="D167" s="182" t="s">
        <v>76</v>
      </c>
      <c r="E167" s="183" t="s">
        <v>243</v>
      </c>
      <c r="F167" s="183" t="s">
        <v>244</v>
      </c>
      <c r="G167" s="181"/>
      <c r="H167" s="181"/>
      <c r="I167" s="184"/>
      <c r="J167" s="185">
        <f>BK167</f>
        <v>0</v>
      </c>
      <c r="K167" s="181"/>
      <c r="L167" s="186"/>
      <c r="M167" s="187"/>
      <c r="N167" s="188"/>
      <c r="O167" s="188"/>
      <c r="P167" s="189">
        <f>SUM(P168:P175)</f>
        <v>0</v>
      </c>
      <c r="Q167" s="188"/>
      <c r="R167" s="189">
        <f>SUM(R168:R175)</f>
        <v>0</v>
      </c>
      <c r="S167" s="188"/>
      <c r="T167" s="190">
        <f>SUM(T168:T175)</f>
        <v>0</v>
      </c>
      <c r="AR167" s="191" t="s">
        <v>85</v>
      </c>
      <c r="AT167" s="192" t="s">
        <v>76</v>
      </c>
      <c r="AU167" s="192" t="s">
        <v>77</v>
      </c>
      <c r="AY167" s="191" t="s">
        <v>136</v>
      </c>
      <c r="BK167" s="193">
        <f>SUM(BK168:BK175)</f>
        <v>0</v>
      </c>
    </row>
    <row r="168" spans="1:65" s="2" customFormat="1" ht="24.2" customHeight="1">
      <c r="A168" s="35"/>
      <c r="B168" s="36"/>
      <c r="C168" s="196" t="s">
        <v>7</v>
      </c>
      <c r="D168" s="196" t="s">
        <v>138</v>
      </c>
      <c r="E168" s="197" t="s">
        <v>245</v>
      </c>
      <c r="F168" s="198" t="s">
        <v>246</v>
      </c>
      <c r="G168" s="199" t="s">
        <v>153</v>
      </c>
      <c r="H168" s="200">
        <v>3.3</v>
      </c>
      <c r="I168" s="201"/>
      <c r="J168" s="202">
        <f>ROUND(I168*H168,2)</f>
        <v>0</v>
      </c>
      <c r="K168" s="198" t="s">
        <v>142</v>
      </c>
      <c r="L168" s="38"/>
      <c r="M168" s="203" t="s">
        <v>1</v>
      </c>
      <c r="N168" s="204" t="s">
        <v>42</v>
      </c>
      <c r="O168" s="72"/>
      <c r="P168" s="205">
        <f>O168*H168</f>
        <v>0</v>
      </c>
      <c r="Q168" s="205">
        <v>0</v>
      </c>
      <c r="R168" s="205">
        <f>Q168*H168</f>
        <v>0</v>
      </c>
      <c r="S168" s="205">
        <v>0</v>
      </c>
      <c r="T168" s="20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7" t="s">
        <v>143</v>
      </c>
      <c r="AT168" s="207" t="s">
        <v>138</v>
      </c>
      <c r="AU168" s="207" t="s">
        <v>85</v>
      </c>
      <c r="AY168" s="17" t="s">
        <v>136</v>
      </c>
      <c r="BE168" s="113">
        <f>IF(N168="základní",J168,0)</f>
        <v>0</v>
      </c>
      <c r="BF168" s="113">
        <f>IF(N168="snížená",J168,0)</f>
        <v>0</v>
      </c>
      <c r="BG168" s="113">
        <f>IF(N168="zákl. přenesená",J168,0)</f>
        <v>0</v>
      </c>
      <c r="BH168" s="113">
        <f>IF(N168="sníž. přenesená",J168,0)</f>
        <v>0</v>
      </c>
      <c r="BI168" s="113">
        <f>IF(N168="nulová",J168,0)</f>
        <v>0</v>
      </c>
      <c r="BJ168" s="17" t="s">
        <v>85</v>
      </c>
      <c r="BK168" s="113">
        <f>ROUND(I168*H168,2)</f>
        <v>0</v>
      </c>
      <c r="BL168" s="17" t="s">
        <v>143</v>
      </c>
      <c r="BM168" s="207" t="s">
        <v>247</v>
      </c>
    </row>
    <row r="169" spans="1:65" s="15" customFormat="1" ht="11.25">
      <c r="B169" s="231"/>
      <c r="C169" s="232"/>
      <c r="D169" s="210" t="s">
        <v>145</v>
      </c>
      <c r="E169" s="233" t="s">
        <v>1</v>
      </c>
      <c r="F169" s="234" t="s">
        <v>248</v>
      </c>
      <c r="G169" s="232"/>
      <c r="H169" s="233" t="s">
        <v>1</v>
      </c>
      <c r="I169" s="235"/>
      <c r="J169" s="232"/>
      <c r="K169" s="232"/>
      <c r="L169" s="236"/>
      <c r="M169" s="237"/>
      <c r="N169" s="238"/>
      <c r="O169" s="238"/>
      <c r="P169" s="238"/>
      <c r="Q169" s="238"/>
      <c r="R169" s="238"/>
      <c r="S169" s="238"/>
      <c r="T169" s="239"/>
      <c r="AT169" s="240" t="s">
        <v>145</v>
      </c>
      <c r="AU169" s="240" t="s">
        <v>85</v>
      </c>
      <c r="AV169" s="15" t="s">
        <v>85</v>
      </c>
      <c r="AW169" s="15" t="s">
        <v>31</v>
      </c>
      <c r="AX169" s="15" t="s">
        <v>77</v>
      </c>
      <c r="AY169" s="240" t="s">
        <v>136</v>
      </c>
    </row>
    <row r="170" spans="1:65" s="13" customFormat="1" ht="11.25">
      <c r="B170" s="208"/>
      <c r="C170" s="209"/>
      <c r="D170" s="210" t="s">
        <v>145</v>
      </c>
      <c r="E170" s="211" t="s">
        <v>1</v>
      </c>
      <c r="F170" s="212" t="s">
        <v>249</v>
      </c>
      <c r="G170" s="209"/>
      <c r="H170" s="213">
        <v>3.3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145</v>
      </c>
      <c r="AU170" s="219" t="s">
        <v>85</v>
      </c>
      <c r="AV170" s="13" t="s">
        <v>87</v>
      </c>
      <c r="AW170" s="13" t="s">
        <v>31</v>
      </c>
      <c r="AX170" s="13" t="s">
        <v>77</v>
      </c>
      <c r="AY170" s="219" t="s">
        <v>136</v>
      </c>
    </row>
    <row r="171" spans="1:65" s="14" customFormat="1" ht="11.25">
      <c r="B171" s="220"/>
      <c r="C171" s="221"/>
      <c r="D171" s="210" t="s">
        <v>145</v>
      </c>
      <c r="E171" s="222" t="s">
        <v>1</v>
      </c>
      <c r="F171" s="223" t="s">
        <v>160</v>
      </c>
      <c r="G171" s="221"/>
      <c r="H171" s="224">
        <v>3.3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145</v>
      </c>
      <c r="AU171" s="230" t="s">
        <v>85</v>
      </c>
      <c r="AV171" s="14" t="s">
        <v>143</v>
      </c>
      <c r="AW171" s="14" t="s">
        <v>31</v>
      </c>
      <c r="AX171" s="14" t="s">
        <v>85</v>
      </c>
      <c r="AY171" s="230" t="s">
        <v>136</v>
      </c>
    </row>
    <row r="172" spans="1:65" s="2" customFormat="1" ht="24.2" customHeight="1">
      <c r="A172" s="35"/>
      <c r="B172" s="36"/>
      <c r="C172" s="196" t="s">
        <v>250</v>
      </c>
      <c r="D172" s="196" t="s">
        <v>138</v>
      </c>
      <c r="E172" s="197" t="s">
        <v>251</v>
      </c>
      <c r="F172" s="198" t="s">
        <v>252</v>
      </c>
      <c r="G172" s="199" t="s">
        <v>153</v>
      </c>
      <c r="H172" s="200">
        <v>3.3</v>
      </c>
      <c r="I172" s="201"/>
      <c r="J172" s="202">
        <f>ROUND(I172*H172,2)</f>
        <v>0</v>
      </c>
      <c r="K172" s="198" t="s">
        <v>142</v>
      </c>
      <c r="L172" s="38"/>
      <c r="M172" s="203" t="s">
        <v>1</v>
      </c>
      <c r="N172" s="204" t="s">
        <v>42</v>
      </c>
      <c r="O172" s="72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7" t="s">
        <v>143</v>
      </c>
      <c r="AT172" s="207" t="s">
        <v>138</v>
      </c>
      <c r="AU172" s="207" t="s">
        <v>85</v>
      </c>
      <c r="AY172" s="17" t="s">
        <v>136</v>
      </c>
      <c r="BE172" s="113">
        <f>IF(N172="základní",J172,0)</f>
        <v>0</v>
      </c>
      <c r="BF172" s="113">
        <f>IF(N172="snížená",J172,0)</f>
        <v>0</v>
      </c>
      <c r="BG172" s="113">
        <f>IF(N172="zákl. přenesená",J172,0)</f>
        <v>0</v>
      </c>
      <c r="BH172" s="113">
        <f>IF(N172="sníž. přenesená",J172,0)</f>
        <v>0</v>
      </c>
      <c r="BI172" s="113">
        <f>IF(N172="nulová",J172,0)</f>
        <v>0</v>
      </c>
      <c r="BJ172" s="17" t="s">
        <v>85</v>
      </c>
      <c r="BK172" s="113">
        <f>ROUND(I172*H172,2)</f>
        <v>0</v>
      </c>
      <c r="BL172" s="17" t="s">
        <v>143</v>
      </c>
      <c r="BM172" s="207" t="s">
        <v>253</v>
      </c>
    </row>
    <row r="173" spans="1:65" s="2" customFormat="1" ht="24.2" customHeight="1">
      <c r="A173" s="35"/>
      <c r="B173" s="36"/>
      <c r="C173" s="196" t="s">
        <v>254</v>
      </c>
      <c r="D173" s="196" t="s">
        <v>138</v>
      </c>
      <c r="E173" s="197" t="s">
        <v>255</v>
      </c>
      <c r="F173" s="198" t="s">
        <v>256</v>
      </c>
      <c r="G173" s="199" t="s">
        <v>153</v>
      </c>
      <c r="H173" s="200">
        <v>72.599999999999994</v>
      </c>
      <c r="I173" s="201"/>
      <c r="J173" s="202">
        <f>ROUND(I173*H173,2)</f>
        <v>0</v>
      </c>
      <c r="K173" s="198" t="s">
        <v>142</v>
      </c>
      <c r="L173" s="38"/>
      <c r="M173" s="203" t="s">
        <v>1</v>
      </c>
      <c r="N173" s="204" t="s">
        <v>42</v>
      </c>
      <c r="O173" s="72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143</v>
      </c>
      <c r="AT173" s="207" t="s">
        <v>138</v>
      </c>
      <c r="AU173" s="207" t="s">
        <v>85</v>
      </c>
      <c r="AY173" s="17" t="s">
        <v>136</v>
      </c>
      <c r="BE173" s="113">
        <f>IF(N173="základní",J173,0)</f>
        <v>0</v>
      </c>
      <c r="BF173" s="113">
        <f>IF(N173="snížená",J173,0)</f>
        <v>0</v>
      </c>
      <c r="BG173" s="113">
        <f>IF(N173="zákl. přenesená",J173,0)</f>
        <v>0</v>
      </c>
      <c r="BH173" s="113">
        <f>IF(N173="sníž. přenesená",J173,0)</f>
        <v>0</v>
      </c>
      <c r="BI173" s="113">
        <f>IF(N173="nulová",J173,0)</f>
        <v>0</v>
      </c>
      <c r="BJ173" s="17" t="s">
        <v>85</v>
      </c>
      <c r="BK173" s="113">
        <f>ROUND(I173*H173,2)</f>
        <v>0</v>
      </c>
      <c r="BL173" s="17" t="s">
        <v>143</v>
      </c>
      <c r="BM173" s="207" t="s">
        <v>257</v>
      </c>
    </row>
    <row r="174" spans="1:65" s="13" customFormat="1" ht="11.25">
      <c r="B174" s="208"/>
      <c r="C174" s="209"/>
      <c r="D174" s="210" t="s">
        <v>145</v>
      </c>
      <c r="E174" s="211" t="s">
        <v>1</v>
      </c>
      <c r="F174" s="212" t="s">
        <v>258</v>
      </c>
      <c r="G174" s="209"/>
      <c r="H174" s="213">
        <v>72.599999999999994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145</v>
      </c>
      <c r="AU174" s="219" t="s">
        <v>85</v>
      </c>
      <c r="AV174" s="13" t="s">
        <v>87</v>
      </c>
      <c r="AW174" s="13" t="s">
        <v>31</v>
      </c>
      <c r="AX174" s="13" t="s">
        <v>85</v>
      </c>
      <c r="AY174" s="219" t="s">
        <v>136</v>
      </c>
    </row>
    <row r="175" spans="1:65" s="2" customFormat="1" ht="24.2" customHeight="1">
      <c r="A175" s="35"/>
      <c r="B175" s="36"/>
      <c r="C175" s="196" t="s">
        <v>259</v>
      </c>
      <c r="D175" s="196" t="s">
        <v>138</v>
      </c>
      <c r="E175" s="197" t="s">
        <v>260</v>
      </c>
      <c r="F175" s="198" t="s">
        <v>261</v>
      </c>
      <c r="G175" s="199" t="s">
        <v>153</v>
      </c>
      <c r="H175" s="200">
        <v>3.3</v>
      </c>
      <c r="I175" s="201"/>
      <c r="J175" s="202">
        <f>ROUND(I175*H175,2)</f>
        <v>0</v>
      </c>
      <c r="K175" s="198" t="s">
        <v>142</v>
      </c>
      <c r="L175" s="38"/>
      <c r="M175" s="241" t="s">
        <v>1</v>
      </c>
      <c r="N175" s="242" t="s">
        <v>42</v>
      </c>
      <c r="O175" s="243"/>
      <c r="P175" s="244">
        <f>O175*H175</f>
        <v>0</v>
      </c>
      <c r="Q175" s="244">
        <v>0</v>
      </c>
      <c r="R175" s="244">
        <f>Q175*H175</f>
        <v>0</v>
      </c>
      <c r="S175" s="244">
        <v>0</v>
      </c>
      <c r="T175" s="245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7" t="s">
        <v>143</v>
      </c>
      <c r="AT175" s="207" t="s">
        <v>138</v>
      </c>
      <c r="AU175" s="207" t="s">
        <v>85</v>
      </c>
      <c r="AY175" s="17" t="s">
        <v>136</v>
      </c>
      <c r="BE175" s="113">
        <f>IF(N175="základní",J175,0)</f>
        <v>0</v>
      </c>
      <c r="BF175" s="113">
        <f>IF(N175="snížená",J175,0)</f>
        <v>0</v>
      </c>
      <c r="BG175" s="113">
        <f>IF(N175="zákl. přenesená",J175,0)</f>
        <v>0</v>
      </c>
      <c r="BH175" s="113">
        <f>IF(N175="sníž. přenesená",J175,0)</f>
        <v>0</v>
      </c>
      <c r="BI175" s="113">
        <f>IF(N175="nulová",J175,0)</f>
        <v>0</v>
      </c>
      <c r="BJ175" s="17" t="s">
        <v>85</v>
      </c>
      <c r="BK175" s="113">
        <f>ROUND(I175*H175,2)</f>
        <v>0</v>
      </c>
      <c r="BL175" s="17" t="s">
        <v>143</v>
      </c>
      <c r="BM175" s="207" t="s">
        <v>262</v>
      </c>
    </row>
    <row r="176" spans="1:65" s="2" customFormat="1" ht="6.95" customHeight="1">
      <c r="A176" s="35"/>
      <c r="B176" s="55"/>
      <c r="C176" s="56"/>
      <c r="D176" s="56"/>
      <c r="E176" s="56"/>
      <c r="F176" s="56"/>
      <c r="G176" s="56"/>
      <c r="H176" s="56"/>
      <c r="I176" s="56"/>
      <c r="J176" s="56"/>
      <c r="K176" s="56"/>
      <c r="L176" s="38"/>
      <c r="M176" s="35"/>
      <c r="O176" s="35"/>
      <c r="P176" s="35"/>
      <c r="Q176" s="35"/>
      <c r="R176" s="35"/>
      <c r="S176" s="35"/>
      <c r="T176" s="35"/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</row>
  </sheetData>
  <sheetProtection algorithmName="SHA-512" hashValue="rxn9Hw/6vjC8aaQi5bWg0Wzu4aGEUv8nn1sUmnH5g+5Rk/1qd+PsQQ5mvmwbdlM0pgmwyhLpjpx4x0XGEb49Vw==" saltValue="ifncocEJIf+wnP0LJBFMPzF4RVaQo/zDFUMWtrtL+PpJyLHSiMcGPbXXFGKCgVwQkzReEbmX/JvmlzLvrCBOiQ==" spinCount="100000" sheet="1" objects="1" scenarios="1" formatColumns="0" formatRows="0" autoFilter="0"/>
  <autoFilter ref="C126:K175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89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87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16.5" customHeight="1">
      <c r="B7" s="20"/>
      <c r="E7" s="308" t="str">
        <f>'Rekapitulace stavby'!K6</f>
        <v>Oprava silnoproudých zařízení OŘ Olomouc - Oprava osvětlení zast. Kaple</v>
      </c>
      <c r="F7" s="309"/>
      <c r="G7" s="309"/>
      <c r="H7" s="309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10" t="s">
        <v>263</v>
      </c>
      <c r="F9" s="311"/>
      <c r="G9" s="311"/>
      <c r="H9" s="31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21</v>
      </c>
      <c r="G12" s="35"/>
      <c r="H12" s="35"/>
      <c r="I12" s="123" t="s">
        <v>22</v>
      </c>
      <c r="J12" s="12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23</v>
      </c>
      <c r="E14" s="35"/>
      <c r="F14" s="35"/>
      <c r="G14" s="35"/>
      <c r="H14" s="35"/>
      <c r="I14" s="123" t="s">
        <v>24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25</v>
      </c>
      <c r="F15" s="35"/>
      <c r="G15" s="35"/>
      <c r="H15" s="35"/>
      <c r="I15" s="123" t="s">
        <v>26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27</v>
      </c>
      <c r="E17" s="35"/>
      <c r="F17" s="35"/>
      <c r="G17" s="35"/>
      <c r="H17" s="35"/>
      <c r="I17" s="123" t="s">
        <v>24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12" t="str">
        <f>'Rekapitulace stavby'!E14</f>
        <v>Vyplň údaj</v>
      </c>
      <c r="F18" s="313"/>
      <c r="G18" s="313"/>
      <c r="H18" s="313"/>
      <c r="I18" s="123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29</v>
      </c>
      <c r="E20" s="35"/>
      <c r="F20" s="35"/>
      <c r="G20" s="35"/>
      <c r="H20" s="35"/>
      <c r="I20" s="123" t="s">
        <v>24</v>
      </c>
      <c r="J20" s="1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">
        <v>30</v>
      </c>
      <c r="F21" s="35"/>
      <c r="G21" s="35"/>
      <c r="H21" s="35"/>
      <c r="I21" s="123" t="s">
        <v>26</v>
      </c>
      <c r="J21" s="1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32</v>
      </c>
      <c r="E23" s="35"/>
      <c r="F23" s="35"/>
      <c r="G23" s="35"/>
      <c r="H23" s="35"/>
      <c r="I23" s="123" t="s">
        <v>24</v>
      </c>
      <c r="J23" s="1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33</v>
      </c>
      <c r="F24" s="35"/>
      <c r="G24" s="35"/>
      <c r="H24" s="35"/>
      <c r="I24" s="123" t="s">
        <v>26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14" t="s">
        <v>1</v>
      </c>
      <c r="F27" s="314"/>
      <c r="G27" s="314"/>
      <c r="H27" s="314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37</v>
      </c>
      <c r="E30" s="35"/>
      <c r="F30" s="35"/>
      <c r="G30" s="35"/>
      <c r="H30" s="35"/>
      <c r="I30" s="35"/>
      <c r="J30" s="131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39</v>
      </c>
      <c r="G32" s="35"/>
      <c r="H32" s="35"/>
      <c r="I32" s="132" t="s">
        <v>38</v>
      </c>
      <c r="J32" s="13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41</v>
      </c>
      <c r="E33" s="123" t="s">
        <v>42</v>
      </c>
      <c r="F33" s="134">
        <f>ROUND((SUM(BE117:BE186)),  2)</f>
        <v>0</v>
      </c>
      <c r="G33" s="35"/>
      <c r="H33" s="35"/>
      <c r="I33" s="135">
        <v>0.21</v>
      </c>
      <c r="J33" s="134">
        <f>ROUND(((SUM(BE117:BE186))*I33),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43</v>
      </c>
      <c r="F34" s="134">
        <f>ROUND((SUM(BF117:BF186)),  2)</f>
        <v>0</v>
      </c>
      <c r="G34" s="35"/>
      <c r="H34" s="35"/>
      <c r="I34" s="135">
        <v>0.15</v>
      </c>
      <c r="J34" s="134">
        <f>ROUND(((SUM(BF117:BF186))*I34),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44</v>
      </c>
      <c r="F35" s="134">
        <f>ROUND((SUM(BG117:BG186)),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45</v>
      </c>
      <c r="F36" s="134">
        <f>ROUND((SUM(BH117:BH186)),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46</v>
      </c>
      <c r="F37" s="134">
        <f>ROUND((SUM(BI117:BI186)),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47</v>
      </c>
      <c r="E39" s="138"/>
      <c r="F39" s="138"/>
      <c r="G39" s="139" t="s">
        <v>48</v>
      </c>
      <c r="H39" s="140" t="s">
        <v>49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50</v>
      </c>
      <c r="E50" s="144"/>
      <c r="F50" s="144"/>
      <c r="G50" s="143" t="s">
        <v>51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52</v>
      </c>
      <c r="E61" s="146"/>
      <c r="F61" s="147" t="s">
        <v>53</v>
      </c>
      <c r="G61" s="145" t="s">
        <v>52</v>
      </c>
      <c r="H61" s="146"/>
      <c r="I61" s="146"/>
      <c r="J61" s="148" t="s">
        <v>53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54</v>
      </c>
      <c r="E65" s="149"/>
      <c r="F65" s="149"/>
      <c r="G65" s="143" t="s">
        <v>55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52</v>
      </c>
      <c r="E76" s="146"/>
      <c r="F76" s="147" t="s">
        <v>53</v>
      </c>
      <c r="G76" s="145" t="s">
        <v>52</v>
      </c>
      <c r="H76" s="146"/>
      <c r="I76" s="146"/>
      <c r="J76" s="148" t="s">
        <v>53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>
      <c r="A85" s="35"/>
      <c r="B85" s="36"/>
      <c r="C85" s="37"/>
      <c r="D85" s="37"/>
      <c r="E85" s="315" t="str">
        <f>E7</f>
        <v>Oprava silnoproudých zařízení OŘ Olomouc - Oprava osvětlení zast. Kaple</v>
      </c>
      <c r="F85" s="316"/>
      <c r="G85" s="316"/>
      <c r="H85" s="31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>
      <c r="A87" s="35"/>
      <c r="B87" s="36"/>
      <c r="C87" s="37"/>
      <c r="D87" s="37"/>
      <c r="E87" s="261" t="str">
        <f>E9</f>
        <v>02-SO24 - ÚOŽI - Oprava osvětlení zast. Kaple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>
      <c r="A89" s="35"/>
      <c r="B89" s="36"/>
      <c r="C89" s="29" t="s">
        <v>20</v>
      </c>
      <c r="D89" s="37"/>
      <c r="E89" s="37"/>
      <c r="F89" s="27" t="str">
        <f>F12</f>
        <v>Čelechovice na Hané - Kaple</v>
      </c>
      <c r="G89" s="37"/>
      <c r="H89" s="37"/>
      <c r="I89" s="29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hidden="1" customHeight="1">
      <c r="A91" s="35"/>
      <c r="B91" s="36"/>
      <c r="C91" s="29" t="s">
        <v>23</v>
      </c>
      <c r="D91" s="37"/>
      <c r="E91" s="37"/>
      <c r="F91" s="27" t="str">
        <f>E15</f>
        <v>Správa železnic</v>
      </c>
      <c r="G91" s="37"/>
      <c r="H91" s="37"/>
      <c r="I91" s="29" t="s">
        <v>29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>
      <c r="A92" s="35"/>
      <c r="B92" s="36"/>
      <c r="C92" s="29" t="s">
        <v>27</v>
      </c>
      <c r="D92" s="37"/>
      <c r="E92" s="37"/>
      <c r="F92" s="27" t="str">
        <f>IF(E18="","",E18)</f>
        <v>Vyplň údaj</v>
      </c>
      <c r="G92" s="37"/>
      <c r="H92" s="37"/>
      <c r="I92" s="29" t="s">
        <v>32</v>
      </c>
      <c r="J92" s="32" t="str">
        <f>E24</f>
        <v>Tomáš Voldán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hidden="1" customHeight="1">
      <c r="B97" s="157"/>
      <c r="C97" s="158"/>
      <c r="D97" s="159" t="s">
        <v>264</v>
      </c>
      <c r="E97" s="160"/>
      <c r="F97" s="160"/>
      <c r="G97" s="160"/>
      <c r="H97" s="160"/>
      <c r="I97" s="160"/>
      <c r="J97" s="161">
        <f>J118</f>
        <v>0</v>
      </c>
      <c r="K97" s="158"/>
      <c r="L97" s="162"/>
    </row>
    <row r="98" spans="1:31" s="2" customFormat="1" ht="21.75" hidden="1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hidden="1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3" t="s">
        <v>121</v>
      </c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15" t="str">
        <f>E7</f>
        <v>Oprava silnoproudých zařízení OŘ Olomouc - Oprava osvětlení zast. Kaple</v>
      </c>
      <c r="F107" s="316"/>
      <c r="G107" s="316"/>
      <c r="H107" s="316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29" t="s">
        <v>103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61" t="str">
        <f>E9</f>
        <v>02-SO24 - ÚOŽI - Oprava osvětlení zast. Kaple</v>
      </c>
      <c r="F109" s="317"/>
      <c r="G109" s="317"/>
      <c r="H109" s="31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20</v>
      </c>
      <c r="D111" s="37"/>
      <c r="E111" s="37"/>
      <c r="F111" s="27" t="str">
        <f>F12</f>
        <v>Čelechovice na Hané - Kaple</v>
      </c>
      <c r="G111" s="37"/>
      <c r="H111" s="37"/>
      <c r="I111" s="29" t="s">
        <v>22</v>
      </c>
      <c r="J111" s="67">
        <f>IF(J12="","",J12)</f>
        <v>0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29" t="s">
        <v>23</v>
      </c>
      <c r="D113" s="37"/>
      <c r="E113" s="37"/>
      <c r="F113" s="27" t="str">
        <f>E15</f>
        <v>Správa železnic</v>
      </c>
      <c r="G113" s="37"/>
      <c r="H113" s="37"/>
      <c r="I113" s="29" t="s">
        <v>29</v>
      </c>
      <c r="J113" s="32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29" t="s">
        <v>27</v>
      </c>
      <c r="D114" s="37"/>
      <c r="E114" s="37"/>
      <c r="F114" s="27" t="str">
        <f>IF(E18="","",E18)</f>
        <v>Vyplň údaj</v>
      </c>
      <c r="G114" s="37"/>
      <c r="H114" s="37"/>
      <c r="I114" s="29" t="s">
        <v>32</v>
      </c>
      <c r="J114" s="32" t="str">
        <f>E24</f>
        <v>Tomáš Voldán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9"/>
      <c r="B116" s="170"/>
      <c r="C116" s="171" t="s">
        <v>122</v>
      </c>
      <c r="D116" s="172" t="s">
        <v>62</v>
      </c>
      <c r="E116" s="172" t="s">
        <v>58</v>
      </c>
      <c r="F116" s="172" t="s">
        <v>59</v>
      </c>
      <c r="G116" s="172" t="s">
        <v>123</v>
      </c>
      <c r="H116" s="172" t="s">
        <v>124</v>
      </c>
      <c r="I116" s="172" t="s">
        <v>125</v>
      </c>
      <c r="J116" s="172" t="s">
        <v>107</v>
      </c>
      <c r="K116" s="173" t="s">
        <v>126</v>
      </c>
      <c r="L116" s="174"/>
      <c r="M116" s="76" t="s">
        <v>1</v>
      </c>
      <c r="N116" s="77" t="s">
        <v>41</v>
      </c>
      <c r="O116" s="77" t="s">
        <v>127</v>
      </c>
      <c r="P116" s="77" t="s">
        <v>128</v>
      </c>
      <c r="Q116" s="77" t="s">
        <v>129</v>
      </c>
      <c r="R116" s="77" t="s">
        <v>130</v>
      </c>
      <c r="S116" s="77" t="s">
        <v>131</v>
      </c>
      <c r="T116" s="78" t="s">
        <v>132</v>
      </c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</row>
    <row r="117" spans="1:65" s="2" customFormat="1" ht="22.9" customHeight="1">
      <c r="A117" s="35"/>
      <c r="B117" s="36"/>
      <c r="C117" s="83" t="s">
        <v>133</v>
      </c>
      <c r="D117" s="37"/>
      <c r="E117" s="37"/>
      <c r="F117" s="37"/>
      <c r="G117" s="37"/>
      <c r="H117" s="37"/>
      <c r="I117" s="37"/>
      <c r="J117" s="175">
        <f>BK117</f>
        <v>0</v>
      </c>
      <c r="K117" s="37"/>
      <c r="L117" s="38"/>
      <c r="M117" s="79"/>
      <c r="N117" s="176"/>
      <c r="O117" s="80"/>
      <c r="P117" s="177">
        <f>P118</f>
        <v>0</v>
      </c>
      <c r="Q117" s="80"/>
      <c r="R117" s="177">
        <f>R118</f>
        <v>7.665</v>
      </c>
      <c r="S117" s="80"/>
      <c r="T117" s="17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7" t="s">
        <v>76</v>
      </c>
      <c r="AU117" s="17" t="s">
        <v>109</v>
      </c>
      <c r="BK117" s="179">
        <f>BK118</f>
        <v>0</v>
      </c>
    </row>
    <row r="118" spans="1:65" s="12" customFormat="1" ht="25.9" customHeight="1">
      <c r="B118" s="180"/>
      <c r="C118" s="181"/>
      <c r="D118" s="182" t="s">
        <v>76</v>
      </c>
      <c r="E118" s="183" t="s">
        <v>265</v>
      </c>
      <c r="F118" s="183" t="s">
        <v>266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SUM(P119:P186)</f>
        <v>0</v>
      </c>
      <c r="Q118" s="188"/>
      <c r="R118" s="189">
        <f>SUM(R119:R186)</f>
        <v>7.665</v>
      </c>
      <c r="S118" s="188"/>
      <c r="T118" s="190">
        <f>SUM(T119:T186)</f>
        <v>0</v>
      </c>
      <c r="AR118" s="191" t="s">
        <v>143</v>
      </c>
      <c r="AT118" s="192" t="s">
        <v>76</v>
      </c>
      <c r="AU118" s="192" t="s">
        <v>77</v>
      </c>
      <c r="AY118" s="191" t="s">
        <v>136</v>
      </c>
      <c r="BK118" s="193">
        <f>SUM(BK119:BK186)</f>
        <v>0</v>
      </c>
    </row>
    <row r="119" spans="1:65" s="2" customFormat="1" ht="24.2" customHeight="1">
      <c r="A119" s="35"/>
      <c r="B119" s="36"/>
      <c r="C119" s="196" t="s">
        <v>85</v>
      </c>
      <c r="D119" s="196" t="s">
        <v>138</v>
      </c>
      <c r="E119" s="197" t="s">
        <v>267</v>
      </c>
      <c r="F119" s="198" t="s">
        <v>268</v>
      </c>
      <c r="G119" s="199" t="s">
        <v>222</v>
      </c>
      <c r="H119" s="200">
        <v>75</v>
      </c>
      <c r="I119" s="201"/>
      <c r="J119" s="202">
        <f t="shared" ref="J119:J127" si="0">ROUND(I119*H119,2)</f>
        <v>0</v>
      </c>
      <c r="K119" s="198" t="s">
        <v>269</v>
      </c>
      <c r="L119" s="38"/>
      <c r="M119" s="203" t="s">
        <v>1</v>
      </c>
      <c r="N119" s="204" t="s">
        <v>42</v>
      </c>
      <c r="O119" s="72"/>
      <c r="P119" s="205">
        <f t="shared" ref="P119:P127" si="1">O119*H119</f>
        <v>0</v>
      </c>
      <c r="Q119" s="205">
        <v>0</v>
      </c>
      <c r="R119" s="205">
        <f t="shared" ref="R119:R127" si="2">Q119*H119</f>
        <v>0</v>
      </c>
      <c r="S119" s="205">
        <v>0</v>
      </c>
      <c r="T119" s="206">
        <f t="shared" ref="T119:T127" si="3"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7" t="s">
        <v>270</v>
      </c>
      <c r="AT119" s="207" t="s">
        <v>138</v>
      </c>
      <c r="AU119" s="207" t="s">
        <v>85</v>
      </c>
      <c r="AY119" s="17" t="s">
        <v>136</v>
      </c>
      <c r="BE119" s="113">
        <f t="shared" ref="BE119:BE127" si="4">IF(N119="základní",J119,0)</f>
        <v>0</v>
      </c>
      <c r="BF119" s="113">
        <f t="shared" ref="BF119:BF127" si="5">IF(N119="snížená",J119,0)</f>
        <v>0</v>
      </c>
      <c r="BG119" s="113">
        <f t="shared" ref="BG119:BG127" si="6">IF(N119="zákl. přenesená",J119,0)</f>
        <v>0</v>
      </c>
      <c r="BH119" s="113">
        <f t="shared" ref="BH119:BH127" si="7">IF(N119="sníž. přenesená",J119,0)</f>
        <v>0</v>
      </c>
      <c r="BI119" s="113">
        <f t="shared" ref="BI119:BI127" si="8">IF(N119="nulová",J119,0)</f>
        <v>0</v>
      </c>
      <c r="BJ119" s="17" t="s">
        <v>85</v>
      </c>
      <c r="BK119" s="113">
        <f t="shared" ref="BK119:BK127" si="9">ROUND(I119*H119,2)</f>
        <v>0</v>
      </c>
      <c r="BL119" s="17" t="s">
        <v>270</v>
      </c>
      <c r="BM119" s="207" t="s">
        <v>271</v>
      </c>
    </row>
    <row r="120" spans="1:65" s="2" customFormat="1" ht="24.2" customHeight="1">
      <c r="A120" s="35"/>
      <c r="B120" s="36"/>
      <c r="C120" s="246" t="s">
        <v>87</v>
      </c>
      <c r="D120" s="246" t="s">
        <v>201</v>
      </c>
      <c r="E120" s="247" t="s">
        <v>272</v>
      </c>
      <c r="F120" s="248" t="s">
        <v>273</v>
      </c>
      <c r="G120" s="249" t="s">
        <v>222</v>
      </c>
      <c r="H120" s="250">
        <v>75</v>
      </c>
      <c r="I120" s="251"/>
      <c r="J120" s="252">
        <f t="shared" si="0"/>
        <v>0</v>
      </c>
      <c r="K120" s="248" t="s">
        <v>274</v>
      </c>
      <c r="L120" s="253"/>
      <c r="M120" s="254" t="s">
        <v>1</v>
      </c>
      <c r="N120" s="255" t="s">
        <v>42</v>
      </c>
      <c r="O120" s="72"/>
      <c r="P120" s="205">
        <f t="shared" si="1"/>
        <v>0</v>
      </c>
      <c r="Q120" s="205">
        <v>0</v>
      </c>
      <c r="R120" s="205">
        <f t="shared" si="2"/>
        <v>0</v>
      </c>
      <c r="S120" s="205">
        <v>0</v>
      </c>
      <c r="T120" s="206">
        <f t="shared" si="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7" t="s">
        <v>275</v>
      </c>
      <c r="AT120" s="207" t="s">
        <v>201</v>
      </c>
      <c r="AU120" s="207" t="s">
        <v>85</v>
      </c>
      <c r="AY120" s="17" t="s">
        <v>136</v>
      </c>
      <c r="BE120" s="113">
        <f t="shared" si="4"/>
        <v>0</v>
      </c>
      <c r="BF120" s="113">
        <f t="shared" si="5"/>
        <v>0</v>
      </c>
      <c r="BG120" s="113">
        <f t="shared" si="6"/>
        <v>0</v>
      </c>
      <c r="BH120" s="113">
        <f t="shared" si="7"/>
        <v>0</v>
      </c>
      <c r="BI120" s="113">
        <f t="shared" si="8"/>
        <v>0</v>
      </c>
      <c r="BJ120" s="17" t="s">
        <v>85</v>
      </c>
      <c r="BK120" s="113">
        <f t="shared" si="9"/>
        <v>0</v>
      </c>
      <c r="BL120" s="17" t="s">
        <v>275</v>
      </c>
      <c r="BM120" s="207" t="s">
        <v>276</v>
      </c>
    </row>
    <row r="121" spans="1:65" s="2" customFormat="1" ht="24.2" customHeight="1">
      <c r="A121" s="35"/>
      <c r="B121" s="36"/>
      <c r="C121" s="196" t="s">
        <v>150</v>
      </c>
      <c r="D121" s="196" t="s">
        <v>138</v>
      </c>
      <c r="E121" s="197" t="s">
        <v>277</v>
      </c>
      <c r="F121" s="198" t="s">
        <v>278</v>
      </c>
      <c r="G121" s="199" t="s">
        <v>184</v>
      </c>
      <c r="H121" s="200">
        <v>12</v>
      </c>
      <c r="I121" s="201"/>
      <c r="J121" s="202">
        <f t="shared" si="0"/>
        <v>0</v>
      </c>
      <c r="K121" s="198" t="s">
        <v>269</v>
      </c>
      <c r="L121" s="38"/>
      <c r="M121" s="203" t="s">
        <v>1</v>
      </c>
      <c r="N121" s="204" t="s">
        <v>42</v>
      </c>
      <c r="O121" s="72"/>
      <c r="P121" s="205">
        <f t="shared" si="1"/>
        <v>0</v>
      </c>
      <c r="Q121" s="205">
        <v>0</v>
      </c>
      <c r="R121" s="205">
        <f t="shared" si="2"/>
        <v>0</v>
      </c>
      <c r="S121" s="205">
        <v>0</v>
      </c>
      <c r="T121" s="206">
        <f t="shared" si="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208</v>
      </c>
      <c r="AT121" s="207" t="s">
        <v>138</v>
      </c>
      <c r="AU121" s="207" t="s">
        <v>85</v>
      </c>
      <c r="AY121" s="17" t="s">
        <v>136</v>
      </c>
      <c r="BE121" s="113">
        <f t="shared" si="4"/>
        <v>0</v>
      </c>
      <c r="BF121" s="113">
        <f t="shared" si="5"/>
        <v>0</v>
      </c>
      <c r="BG121" s="113">
        <f t="shared" si="6"/>
        <v>0</v>
      </c>
      <c r="BH121" s="113">
        <f t="shared" si="7"/>
        <v>0</v>
      </c>
      <c r="BI121" s="113">
        <f t="shared" si="8"/>
        <v>0</v>
      </c>
      <c r="BJ121" s="17" t="s">
        <v>85</v>
      </c>
      <c r="BK121" s="113">
        <f t="shared" si="9"/>
        <v>0</v>
      </c>
      <c r="BL121" s="17" t="s">
        <v>208</v>
      </c>
      <c r="BM121" s="207" t="s">
        <v>279</v>
      </c>
    </row>
    <row r="122" spans="1:65" s="2" customFormat="1" ht="24.2" customHeight="1">
      <c r="A122" s="35"/>
      <c r="B122" s="36"/>
      <c r="C122" s="246" t="s">
        <v>143</v>
      </c>
      <c r="D122" s="246" t="s">
        <v>201</v>
      </c>
      <c r="E122" s="247" t="s">
        <v>280</v>
      </c>
      <c r="F122" s="248" t="s">
        <v>281</v>
      </c>
      <c r="G122" s="249" t="s">
        <v>184</v>
      </c>
      <c r="H122" s="250">
        <v>2</v>
      </c>
      <c r="I122" s="251"/>
      <c r="J122" s="252">
        <f t="shared" si="0"/>
        <v>0</v>
      </c>
      <c r="K122" s="248" t="s">
        <v>274</v>
      </c>
      <c r="L122" s="253"/>
      <c r="M122" s="254" t="s">
        <v>1</v>
      </c>
      <c r="N122" s="255" t="s">
        <v>42</v>
      </c>
      <c r="O122" s="72"/>
      <c r="P122" s="205">
        <f t="shared" si="1"/>
        <v>0</v>
      </c>
      <c r="Q122" s="205">
        <v>0</v>
      </c>
      <c r="R122" s="205">
        <f t="shared" si="2"/>
        <v>0</v>
      </c>
      <c r="S122" s="205">
        <v>0</v>
      </c>
      <c r="T122" s="206">
        <f t="shared" si="3"/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07" t="s">
        <v>275</v>
      </c>
      <c r="AT122" s="207" t="s">
        <v>201</v>
      </c>
      <c r="AU122" s="207" t="s">
        <v>85</v>
      </c>
      <c r="AY122" s="17" t="s">
        <v>136</v>
      </c>
      <c r="BE122" s="113">
        <f t="shared" si="4"/>
        <v>0</v>
      </c>
      <c r="BF122" s="113">
        <f t="shared" si="5"/>
        <v>0</v>
      </c>
      <c r="BG122" s="113">
        <f t="shared" si="6"/>
        <v>0</v>
      </c>
      <c r="BH122" s="113">
        <f t="shared" si="7"/>
        <v>0</v>
      </c>
      <c r="BI122" s="113">
        <f t="shared" si="8"/>
        <v>0</v>
      </c>
      <c r="BJ122" s="17" t="s">
        <v>85</v>
      </c>
      <c r="BK122" s="113">
        <f t="shared" si="9"/>
        <v>0</v>
      </c>
      <c r="BL122" s="17" t="s">
        <v>275</v>
      </c>
      <c r="BM122" s="207" t="s">
        <v>282</v>
      </c>
    </row>
    <row r="123" spans="1:65" s="2" customFormat="1" ht="24.2" customHeight="1">
      <c r="A123" s="35"/>
      <c r="B123" s="36"/>
      <c r="C123" s="246" t="s">
        <v>161</v>
      </c>
      <c r="D123" s="246" t="s">
        <v>201</v>
      </c>
      <c r="E123" s="247" t="s">
        <v>283</v>
      </c>
      <c r="F123" s="248" t="s">
        <v>284</v>
      </c>
      <c r="G123" s="249" t="s">
        <v>184</v>
      </c>
      <c r="H123" s="250">
        <v>10</v>
      </c>
      <c r="I123" s="251"/>
      <c r="J123" s="252">
        <f t="shared" si="0"/>
        <v>0</v>
      </c>
      <c r="K123" s="248" t="s">
        <v>274</v>
      </c>
      <c r="L123" s="253"/>
      <c r="M123" s="254" t="s">
        <v>1</v>
      </c>
      <c r="N123" s="255" t="s">
        <v>42</v>
      </c>
      <c r="O123" s="72"/>
      <c r="P123" s="205">
        <f t="shared" si="1"/>
        <v>0</v>
      </c>
      <c r="Q123" s="205">
        <v>0</v>
      </c>
      <c r="R123" s="205">
        <f t="shared" si="2"/>
        <v>0</v>
      </c>
      <c r="S123" s="205">
        <v>0</v>
      </c>
      <c r="T123" s="206">
        <f t="shared" si="3"/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275</v>
      </c>
      <c r="AT123" s="207" t="s">
        <v>201</v>
      </c>
      <c r="AU123" s="207" t="s">
        <v>85</v>
      </c>
      <c r="AY123" s="17" t="s">
        <v>136</v>
      </c>
      <c r="BE123" s="113">
        <f t="shared" si="4"/>
        <v>0</v>
      </c>
      <c r="BF123" s="113">
        <f t="shared" si="5"/>
        <v>0</v>
      </c>
      <c r="BG123" s="113">
        <f t="shared" si="6"/>
        <v>0</v>
      </c>
      <c r="BH123" s="113">
        <f t="shared" si="7"/>
        <v>0</v>
      </c>
      <c r="BI123" s="113">
        <f t="shared" si="8"/>
        <v>0</v>
      </c>
      <c r="BJ123" s="17" t="s">
        <v>85</v>
      </c>
      <c r="BK123" s="113">
        <f t="shared" si="9"/>
        <v>0</v>
      </c>
      <c r="BL123" s="17" t="s">
        <v>275</v>
      </c>
      <c r="BM123" s="207" t="s">
        <v>285</v>
      </c>
    </row>
    <row r="124" spans="1:65" s="2" customFormat="1" ht="24.2" customHeight="1">
      <c r="A124" s="35"/>
      <c r="B124" s="36"/>
      <c r="C124" s="196" t="s">
        <v>165</v>
      </c>
      <c r="D124" s="196" t="s">
        <v>138</v>
      </c>
      <c r="E124" s="197" t="s">
        <v>286</v>
      </c>
      <c r="F124" s="198" t="s">
        <v>287</v>
      </c>
      <c r="G124" s="199" t="s">
        <v>184</v>
      </c>
      <c r="H124" s="200">
        <v>2</v>
      </c>
      <c r="I124" s="201"/>
      <c r="J124" s="202">
        <f t="shared" si="0"/>
        <v>0</v>
      </c>
      <c r="K124" s="198" t="s">
        <v>269</v>
      </c>
      <c r="L124" s="38"/>
      <c r="M124" s="203" t="s">
        <v>1</v>
      </c>
      <c r="N124" s="204" t="s">
        <v>42</v>
      </c>
      <c r="O124" s="72"/>
      <c r="P124" s="205">
        <f t="shared" si="1"/>
        <v>0</v>
      </c>
      <c r="Q124" s="205">
        <v>0</v>
      </c>
      <c r="R124" s="205">
        <f t="shared" si="2"/>
        <v>0</v>
      </c>
      <c r="S124" s="205">
        <v>0</v>
      </c>
      <c r="T124" s="206">
        <f t="shared" si="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07" t="s">
        <v>270</v>
      </c>
      <c r="AT124" s="207" t="s">
        <v>138</v>
      </c>
      <c r="AU124" s="207" t="s">
        <v>85</v>
      </c>
      <c r="AY124" s="17" t="s">
        <v>136</v>
      </c>
      <c r="BE124" s="113">
        <f t="shared" si="4"/>
        <v>0</v>
      </c>
      <c r="BF124" s="113">
        <f t="shared" si="5"/>
        <v>0</v>
      </c>
      <c r="BG124" s="113">
        <f t="shared" si="6"/>
        <v>0</v>
      </c>
      <c r="BH124" s="113">
        <f t="shared" si="7"/>
        <v>0</v>
      </c>
      <c r="BI124" s="113">
        <f t="shared" si="8"/>
        <v>0</v>
      </c>
      <c r="BJ124" s="17" t="s">
        <v>85</v>
      </c>
      <c r="BK124" s="113">
        <f t="shared" si="9"/>
        <v>0</v>
      </c>
      <c r="BL124" s="17" t="s">
        <v>270</v>
      </c>
      <c r="BM124" s="207" t="s">
        <v>288</v>
      </c>
    </row>
    <row r="125" spans="1:65" s="2" customFormat="1" ht="24.2" customHeight="1">
      <c r="A125" s="35"/>
      <c r="B125" s="36"/>
      <c r="C125" s="246" t="s">
        <v>170</v>
      </c>
      <c r="D125" s="246" t="s">
        <v>201</v>
      </c>
      <c r="E125" s="247" t="s">
        <v>289</v>
      </c>
      <c r="F125" s="248" t="s">
        <v>290</v>
      </c>
      <c r="G125" s="249" t="s">
        <v>184</v>
      </c>
      <c r="H125" s="250">
        <v>2</v>
      </c>
      <c r="I125" s="251"/>
      <c r="J125" s="252">
        <f t="shared" si="0"/>
        <v>0</v>
      </c>
      <c r="K125" s="248" t="s">
        <v>274</v>
      </c>
      <c r="L125" s="253"/>
      <c r="M125" s="254" t="s">
        <v>1</v>
      </c>
      <c r="N125" s="255" t="s">
        <v>42</v>
      </c>
      <c r="O125" s="72"/>
      <c r="P125" s="205">
        <f t="shared" si="1"/>
        <v>0</v>
      </c>
      <c r="Q125" s="205">
        <v>0</v>
      </c>
      <c r="R125" s="205">
        <f t="shared" si="2"/>
        <v>0</v>
      </c>
      <c r="S125" s="205">
        <v>0</v>
      </c>
      <c r="T125" s="206">
        <f t="shared" si="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07" t="s">
        <v>275</v>
      </c>
      <c r="AT125" s="207" t="s">
        <v>201</v>
      </c>
      <c r="AU125" s="207" t="s">
        <v>85</v>
      </c>
      <c r="AY125" s="17" t="s">
        <v>136</v>
      </c>
      <c r="BE125" s="113">
        <f t="shared" si="4"/>
        <v>0</v>
      </c>
      <c r="BF125" s="113">
        <f t="shared" si="5"/>
        <v>0</v>
      </c>
      <c r="BG125" s="113">
        <f t="shared" si="6"/>
        <v>0</v>
      </c>
      <c r="BH125" s="113">
        <f t="shared" si="7"/>
        <v>0</v>
      </c>
      <c r="BI125" s="113">
        <f t="shared" si="8"/>
        <v>0</v>
      </c>
      <c r="BJ125" s="17" t="s">
        <v>85</v>
      </c>
      <c r="BK125" s="113">
        <f t="shared" si="9"/>
        <v>0</v>
      </c>
      <c r="BL125" s="17" t="s">
        <v>275</v>
      </c>
      <c r="BM125" s="207" t="s">
        <v>291</v>
      </c>
    </row>
    <row r="126" spans="1:65" s="2" customFormat="1" ht="14.45" customHeight="1">
      <c r="A126" s="35"/>
      <c r="B126" s="36"/>
      <c r="C126" s="196" t="s">
        <v>176</v>
      </c>
      <c r="D126" s="196" t="s">
        <v>138</v>
      </c>
      <c r="E126" s="197" t="s">
        <v>292</v>
      </c>
      <c r="F126" s="198" t="s">
        <v>293</v>
      </c>
      <c r="G126" s="199" t="s">
        <v>222</v>
      </c>
      <c r="H126" s="200">
        <v>47</v>
      </c>
      <c r="I126" s="201"/>
      <c r="J126" s="202">
        <f t="shared" si="0"/>
        <v>0</v>
      </c>
      <c r="K126" s="198" t="s">
        <v>269</v>
      </c>
      <c r="L126" s="38"/>
      <c r="M126" s="203" t="s">
        <v>1</v>
      </c>
      <c r="N126" s="204" t="s">
        <v>42</v>
      </c>
      <c r="O126" s="72"/>
      <c r="P126" s="205">
        <f t="shared" si="1"/>
        <v>0</v>
      </c>
      <c r="Q126" s="205">
        <v>0</v>
      </c>
      <c r="R126" s="205">
        <f t="shared" si="2"/>
        <v>0</v>
      </c>
      <c r="S126" s="205">
        <v>0</v>
      </c>
      <c r="T126" s="206">
        <f t="shared" si="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07" t="s">
        <v>270</v>
      </c>
      <c r="AT126" s="207" t="s">
        <v>138</v>
      </c>
      <c r="AU126" s="207" t="s">
        <v>85</v>
      </c>
      <c r="AY126" s="17" t="s">
        <v>136</v>
      </c>
      <c r="BE126" s="113">
        <f t="shared" si="4"/>
        <v>0</v>
      </c>
      <c r="BF126" s="113">
        <f t="shared" si="5"/>
        <v>0</v>
      </c>
      <c r="BG126" s="113">
        <f t="shared" si="6"/>
        <v>0</v>
      </c>
      <c r="BH126" s="113">
        <f t="shared" si="7"/>
        <v>0</v>
      </c>
      <c r="BI126" s="113">
        <f t="shared" si="8"/>
        <v>0</v>
      </c>
      <c r="BJ126" s="17" t="s">
        <v>85</v>
      </c>
      <c r="BK126" s="113">
        <f t="shared" si="9"/>
        <v>0</v>
      </c>
      <c r="BL126" s="17" t="s">
        <v>270</v>
      </c>
      <c r="BM126" s="207" t="s">
        <v>294</v>
      </c>
    </row>
    <row r="127" spans="1:65" s="2" customFormat="1" ht="24.2" customHeight="1">
      <c r="A127" s="35"/>
      <c r="B127" s="36"/>
      <c r="C127" s="246" t="s">
        <v>180</v>
      </c>
      <c r="D127" s="246" t="s">
        <v>201</v>
      </c>
      <c r="E127" s="247" t="s">
        <v>295</v>
      </c>
      <c r="F127" s="248" t="s">
        <v>296</v>
      </c>
      <c r="G127" s="249" t="s">
        <v>222</v>
      </c>
      <c r="H127" s="250">
        <v>47</v>
      </c>
      <c r="I127" s="251"/>
      <c r="J127" s="252">
        <f t="shared" si="0"/>
        <v>0</v>
      </c>
      <c r="K127" s="248" t="s">
        <v>274</v>
      </c>
      <c r="L127" s="253"/>
      <c r="M127" s="254" t="s">
        <v>1</v>
      </c>
      <c r="N127" s="255" t="s">
        <v>42</v>
      </c>
      <c r="O127" s="72"/>
      <c r="P127" s="205">
        <f t="shared" si="1"/>
        <v>0</v>
      </c>
      <c r="Q127" s="205">
        <v>0</v>
      </c>
      <c r="R127" s="205">
        <f t="shared" si="2"/>
        <v>0</v>
      </c>
      <c r="S127" s="205">
        <v>0</v>
      </c>
      <c r="T127" s="206">
        <f t="shared" si="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07" t="s">
        <v>270</v>
      </c>
      <c r="AT127" s="207" t="s">
        <v>201</v>
      </c>
      <c r="AU127" s="207" t="s">
        <v>85</v>
      </c>
      <c r="AY127" s="17" t="s">
        <v>136</v>
      </c>
      <c r="BE127" s="113">
        <f t="shared" si="4"/>
        <v>0</v>
      </c>
      <c r="BF127" s="113">
        <f t="shared" si="5"/>
        <v>0</v>
      </c>
      <c r="BG127" s="113">
        <f t="shared" si="6"/>
        <v>0</v>
      </c>
      <c r="BH127" s="113">
        <f t="shared" si="7"/>
        <v>0</v>
      </c>
      <c r="BI127" s="113">
        <f t="shared" si="8"/>
        <v>0</v>
      </c>
      <c r="BJ127" s="17" t="s">
        <v>85</v>
      </c>
      <c r="BK127" s="113">
        <f t="shared" si="9"/>
        <v>0</v>
      </c>
      <c r="BL127" s="17" t="s">
        <v>270</v>
      </c>
      <c r="BM127" s="207" t="s">
        <v>297</v>
      </c>
    </row>
    <row r="128" spans="1:65" s="13" customFormat="1" ht="11.25">
      <c r="B128" s="208"/>
      <c r="C128" s="209"/>
      <c r="D128" s="210" t="s">
        <v>145</v>
      </c>
      <c r="E128" s="211" t="s">
        <v>1</v>
      </c>
      <c r="F128" s="212" t="s">
        <v>298</v>
      </c>
      <c r="G128" s="209"/>
      <c r="H128" s="213">
        <v>47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145</v>
      </c>
      <c r="AU128" s="219" t="s">
        <v>85</v>
      </c>
      <c r="AV128" s="13" t="s">
        <v>87</v>
      </c>
      <c r="AW128" s="13" t="s">
        <v>31</v>
      </c>
      <c r="AX128" s="13" t="s">
        <v>85</v>
      </c>
      <c r="AY128" s="219" t="s">
        <v>136</v>
      </c>
    </row>
    <row r="129" spans="1:65" s="2" customFormat="1" ht="14.45" customHeight="1">
      <c r="A129" s="35"/>
      <c r="B129" s="36"/>
      <c r="C129" s="196" t="s">
        <v>188</v>
      </c>
      <c r="D129" s="196" t="s">
        <v>138</v>
      </c>
      <c r="E129" s="197" t="s">
        <v>299</v>
      </c>
      <c r="F129" s="198" t="s">
        <v>300</v>
      </c>
      <c r="G129" s="199" t="s">
        <v>222</v>
      </c>
      <c r="H129" s="200">
        <v>199</v>
      </c>
      <c r="I129" s="201"/>
      <c r="J129" s="202">
        <f>ROUND(I129*H129,2)</f>
        <v>0</v>
      </c>
      <c r="K129" s="198" t="s">
        <v>269</v>
      </c>
      <c r="L129" s="38"/>
      <c r="M129" s="203" t="s">
        <v>1</v>
      </c>
      <c r="N129" s="204" t="s">
        <v>42</v>
      </c>
      <c r="O129" s="72"/>
      <c r="P129" s="205">
        <f>O129*H129</f>
        <v>0</v>
      </c>
      <c r="Q129" s="205">
        <v>0</v>
      </c>
      <c r="R129" s="205">
        <f>Q129*H129</f>
        <v>0</v>
      </c>
      <c r="S129" s="205">
        <v>0</v>
      </c>
      <c r="T129" s="206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07" t="s">
        <v>270</v>
      </c>
      <c r="AT129" s="207" t="s">
        <v>138</v>
      </c>
      <c r="AU129" s="207" t="s">
        <v>85</v>
      </c>
      <c r="AY129" s="17" t="s">
        <v>136</v>
      </c>
      <c r="BE129" s="113">
        <f>IF(N129="základní",J129,0)</f>
        <v>0</v>
      </c>
      <c r="BF129" s="113">
        <f>IF(N129="snížená",J129,0)</f>
        <v>0</v>
      </c>
      <c r="BG129" s="113">
        <f>IF(N129="zákl. přenesená",J129,0)</f>
        <v>0</v>
      </c>
      <c r="BH129" s="113">
        <f>IF(N129="sníž. přenesená",J129,0)</f>
        <v>0</v>
      </c>
      <c r="BI129" s="113">
        <f>IF(N129="nulová",J129,0)</f>
        <v>0</v>
      </c>
      <c r="BJ129" s="17" t="s">
        <v>85</v>
      </c>
      <c r="BK129" s="113">
        <f>ROUND(I129*H129,2)</f>
        <v>0</v>
      </c>
      <c r="BL129" s="17" t="s">
        <v>270</v>
      </c>
      <c r="BM129" s="207" t="s">
        <v>301</v>
      </c>
    </row>
    <row r="130" spans="1:65" s="13" customFormat="1" ht="11.25">
      <c r="B130" s="208"/>
      <c r="C130" s="209"/>
      <c r="D130" s="210" t="s">
        <v>145</v>
      </c>
      <c r="E130" s="211" t="s">
        <v>1</v>
      </c>
      <c r="F130" s="212" t="s">
        <v>302</v>
      </c>
      <c r="G130" s="209"/>
      <c r="H130" s="213">
        <v>199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145</v>
      </c>
      <c r="AU130" s="219" t="s">
        <v>85</v>
      </c>
      <c r="AV130" s="13" t="s">
        <v>87</v>
      </c>
      <c r="AW130" s="13" t="s">
        <v>31</v>
      </c>
      <c r="AX130" s="13" t="s">
        <v>85</v>
      </c>
      <c r="AY130" s="219" t="s">
        <v>136</v>
      </c>
    </row>
    <row r="131" spans="1:65" s="2" customFormat="1" ht="24.2" customHeight="1">
      <c r="A131" s="35"/>
      <c r="B131" s="36"/>
      <c r="C131" s="246" t="s">
        <v>196</v>
      </c>
      <c r="D131" s="246" t="s">
        <v>201</v>
      </c>
      <c r="E131" s="247" t="s">
        <v>303</v>
      </c>
      <c r="F131" s="248" t="s">
        <v>304</v>
      </c>
      <c r="G131" s="249" t="s">
        <v>222</v>
      </c>
      <c r="H131" s="250">
        <v>130</v>
      </c>
      <c r="I131" s="251"/>
      <c r="J131" s="252">
        <f>ROUND(I131*H131,2)</f>
        <v>0</v>
      </c>
      <c r="K131" s="248" t="s">
        <v>274</v>
      </c>
      <c r="L131" s="253"/>
      <c r="M131" s="254" t="s">
        <v>1</v>
      </c>
      <c r="N131" s="255" t="s">
        <v>42</v>
      </c>
      <c r="O131" s="72"/>
      <c r="P131" s="205">
        <f>O131*H131</f>
        <v>0</v>
      </c>
      <c r="Q131" s="205">
        <v>0</v>
      </c>
      <c r="R131" s="205">
        <f>Q131*H131</f>
        <v>0</v>
      </c>
      <c r="S131" s="205">
        <v>0</v>
      </c>
      <c r="T131" s="206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07" t="s">
        <v>270</v>
      </c>
      <c r="AT131" s="207" t="s">
        <v>201</v>
      </c>
      <c r="AU131" s="207" t="s">
        <v>85</v>
      </c>
      <c r="AY131" s="17" t="s">
        <v>136</v>
      </c>
      <c r="BE131" s="113">
        <f>IF(N131="základní",J131,0)</f>
        <v>0</v>
      </c>
      <c r="BF131" s="113">
        <f>IF(N131="snížená",J131,0)</f>
        <v>0</v>
      </c>
      <c r="BG131" s="113">
        <f>IF(N131="zákl. přenesená",J131,0)</f>
        <v>0</v>
      </c>
      <c r="BH131" s="113">
        <f>IF(N131="sníž. přenesená",J131,0)</f>
        <v>0</v>
      </c>
      <c r="BI131" s="113">
        <f>IF(N131="nulová",J131,0)</f>
        <v>0</v>
      </c>
      <c r="BJ131" s="17" t="s">
        <v>85</v>
      </c>
      <c r="BK131" s="113">
        <f>ROUND(I131*H131,2)</f>
        <v>0</v>
      </c>
      <c r="BL131" s="17" t="s">
        <v>270</v>
      </c>
      <c r="BM131" s="207" t="s">
        <v>305</v>
      </c>
    </row>
    <row r="132" spans="1:65" s="15" customFormat="1" ht="11.25">
      <c r="B132" s="231"/>
      <c r="C132" s="232"/>
      <c r="D132" s="210" t="s">
        <v>145</v>
      </c>
      <c r="E132" s="233" t="s">
        <v>1</v>
      </c>
      <c r="F132" s="234" t="s">
        <v>306</v>
      </c>
      <c r="G132" s="232"/>
      <c r="H132" s="233" t="s">
        <v>1</v>
      </c>
      <c r="I132" s="235"/>
      <c r="J132" s="232"/>
      <c r="K132" s="232"/>
      <c r="L132" s="236"/>
      <c r="M132" s="237"/>
      <c r="N132" s="238"/>
      <c r="O132" s="238"/>
      <c r="P132" s="238"/>
      <c r="Q132" s="238"/>
      <c r="R132" s="238"/>
      <c r="S132" s="238"/>
      <c r="T132" s="239"/>
      <c r="AT132" s="240" t="s">
        <v>145</v>
      </c>
      <c r="AU132" s="240" t="s">
        <v>85</v>
      </c>
      <c r="AV132" s="15" t="s">
        <v>85</v>
      </c>
      <c r="AW132" s="15" t="s">
        <v>31</v>
      </c>
      <c r="AX132" s="15" t="s">
        <v>77</v>
      </c>
      <c r="AY132" s="240" t="s">
        <v>136</v>
      </c>
    </row>
    <row r="133" spans="1:65" s="13" customFormat="1" ht="11.25">
      <c r="B133" s="208"/>
      <c r="C133" s="209"/>
      <c r="D133" s="210" t="s">
        <v>145</v>
      </c>
      <c r="E133" s="211" t="s">
        <v>1</v>
      </c>
      <c r="F133" s="212" t="s">
        <v>307</v>
      </c>
      <c r="G133" s="209"/>
      <c r="H133" s="213">
        <v>130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145</v>
      </c>
      <c r="AU133" s="219" t="s">
        <v>85</v>
      </c>
      <c r="AV133" s="13" t="s">
        <v>87</v>
      </c>
      <c r="AW133" s="13" t="s">
        <v>31</v>
      </c>
      <c r="AX133" s="13" t="s">
        <v>85</v>
      </c>
      <c r="AY133" s="219" t="s">
        <v>136</v>
      </c>
    </row>
    <row r="134" spans="1:65" s="2" customFormat="1" ht="24.2" customHeight="1">
      <c r="A134" s="35"/>
      <c r="B134" s="36"/>
      <c r="C134" s="246" t="s">
        <v>205</v>
      </c>
      <c r="D134" s="246" t="s">
        <v>201</v>
      </c>
      <c r="E134" s="247" t="s">
        <v>308</v>
      </c>
      <c r="F134" s="248" t="s">
        <v>309</v>
      </c>
      <c r="G134" s="249" t="s">
        <v>222</v>
      </c>
      <c r="H134" s="250">
        <v>26</v>
      </c>
      <c r="I134" s="251"/>
      <c r="J134" s="252">
        <f>ROUND(I134*H134,2)</f>
        <v>0</v>
      </c>
      <c r="K134" s="248" t="s">
        <v>274</v>
      </c>
      <c r="L134" s="253"/>
      <c r="M134" s="254" t="s">
        <v>1</v>
      </c>
      <c r="N134" s="255" t="s">
        <v>42</v>
      </c>
      <c r="O134" s="72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07" t="s">
        <v>270</v>
      </c>
      <c r="AT134" s="207" t="s">
        <v>201</v>
      </c>
      <c r="AU134" s="207" t="s">
        <v>85</v>
      </c>
      <c r="AY134" s="17" t="s">
        <v>136</v>
      </c>
      <c r="BE134" s="113">
        <f>IF(N134="základní",J134,0)</f>
        <v>0</v>
      </c>
      <c r="BF134" s="113">
        <f>IF(N134="snížená",J134,0)</f>
        <v>0</v>
      </c>
      <c r="BG134" s="113">
        <f>IF(N134="zákl. přenesená",J134,0)</f>
        <v>0</v>
      </c>
      <c r="BH134" s="113">
        <f>IF(N134="sníž. přenesená",J134,0)</f>
        <v>0</v>
      </c>
      <c r="BI134" s="113">
        <f>IF(N134="nulová",J134,0)</f>
        <v>0</v>
      </c>
      <c r="BJ134" s="17" t="s">
        <v>85</v>
      </c>
      <c r="BK134" s="113">
        <f>ROUND(I134*H134,2)</f>
        <v>0</v>
      </c>
      <c r="BL134" s="17" t="s">
        <v>270</v>
      </c>
      <c r="BM134" s="207" t="s">
        <v>310</v>
      </c>
    </row>
    <row r="135" spans="1:65" s="13" customFormat="1" ht="11.25">
      <c r="B135" s="208"/>
      <c r="C135" s="209"/>
      <c r="D135" s="210" t="s">
        <v>145</v>
      </c>
      <c r="E135" s="211" t="s">
        <v>1</v>
      </c>
      <c r="F135" s="212" t="s">
        <v>311</v>
      </c>
      <c r="G135" s="209"/>
      <c r="H135" s="213">
        <v>26</v>
      </c>
      <c r="I135" s="214"/>
      <c r="J135" s="209"/>
      <c r="K135" s="209"/>
      <c r="L135" s="215"/>
      <c r="M135" s="216"/>
      <c r="N135" s="217"/>
      <c r="O135" s="217"/>
      <c r="P135" s="217"/>
      <c r="Q135" s="217"/>
      <c r="R135" s="217"/>
      <c r="S135" s="217"/>
      <c r="T135" s="218"/>
      <c r="AT135" s="219" t="s">
        <v>145</v>
      </c>
      <c r="AU135" s="219" t="s">
        <v>85</v>
      </c>
      <c r="AV135" s="13" t="s">
        <v>87</v>
      </c>
      <c r="AW135" s="13" t="s">
        <v>31</v>
      </c>
      <c r="AX135" s="13" t="s">
        <v>85</v>
      </c>
      <c r="AY135" s="219" t="s">
        <v>136</v>
      </c>
    </row>
    <row r="136" spans="1:65" s="2" customFormat="1" ht="24.2" customHeight="1">
      <c r="A136" s="35"/>
      <c r="B136" s="36"/>
      <c r="C136" s="246" t="s">
        <v>212</v>
      </c>
      <c r="D136" s="246" t="s">
        <v>201</v>
      </c>
      <c r="E136" s="247" t="s">
        <v>312</v>
      </c>
      <c r="F136" s="248" t="s">
        <v>313</v>
      </c>
      <c r="G136" s="249" t="s">
        <v>222</v>
      </c>
      <c r="H136" s="250">
        <v>3</v>
      </c>
      <c r="I136" s="251"/>
      <c r="J136" s="252">
        <f>ROUND(I136*H136,2)</f>
        <v>0</v>
      </c>
      <c r="K136" s="248" t="s">
        <v>274</v>
      </c>
      <c r="L136" s="253"/>
      <c r="M136" s="254" t="s">
        <v>1</v>
      </c>
      <c r="N136" s="255" t="s">
        <v>42</v>
      </c>
      <c r="O136" s="72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07" t="s">
        <v>270</v>
      </c>
      <c r="AT136" s="207" t="s">
        <v>201</v>
      </c>
      <c r="AU136" s="207" t="s">
        <v>85</v>
      </c>
      <c r="AY136" s="17" t="s">
        <v>136</v>
      </c>
      <c r="BE136" s="113">
        <f>IF(N136="základní",J136,0)</f>
        <v>0</v>
      </c>
      <c r="BF136" s="113">
        <f>IF(N136="snížená",J136,0)</f>
        <v>0</v>
      </c>
      <c r="BG136" s="113">
        <f>IF(N136="zákl. přenesená",J136,0)</f>
        <v>0</v>
      </c>
      <c r="BH136" s="113">
        <f>IF(N136="sníž. přenesená",J136,0)</f>
        <v>0</v>
      </c>
      <c r="BI136" s="113">
        <f>IF(N136="nulová",J136,0)</f>
        <v>0</v>
      </c>
      <c r="BJ136" s="17" t="s">
        <v>85</v>
      </c>
      <c r="BK136" s="113">
        <f>ROUND(I136*H136,2)</f>
        <v>0</v>
      </c>
      <c r="BL136" s="17" t="s">
        <v>270</v>
      </c>
      <c r="BM136" s="207" t="s">
        <v>314</v>
      </c>
    </row>
    <row r="137" spans="1:65" s="2" customFormat="1" ht="24.2" customHeight="1">
      <c r="A137" s="35"/>
      <c r="B137" s="36"/>
      <c r="C137" s="246" t="s">
        <v>216</v>
      </c>
      <c r="D137" s="246" t="s">
        <v>201</v>
      </c>
      <c r="E137" s="247" t="s">
        <v>315</v>
      </c>
      <c r="F137" s="248" t="s">
        <v>316</v>
      </c>
      <c r="G137" s="249" t="s">
        <v>222</v>
      </c>
      <c r="H137" s="250">
        <v>40</v>
      </c>
      <c r="I137" s="251"/>
      <c r="J137" s="252">
        <f>ROUND(I137*H137,2)</f>
        <v>0</v>
      </c>
      <c r="K137" s="248" t="s">
        <v>274</v>
      </c>
      <c r="L137" s="253"/>
      <c r="M137" s="254" t="s">
        <v>1</v>
      </c>
      <c r="N137" s="255" t="s">
        <v>42</v>
      </c>
      <c r="O137" s="72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07" t="s">
        <v>270</v>
      </c>
      <c r="AT137" s="207" t="s">
        <v>201</v>
      </c>
      <c r="AU137" s="207" t="s">
        <v>85</v>
      </c>
      <c r="AY137" s="17" t="s">
        <v>136</v>
      </c>
      <c r="BE137" s="113">
        <f>IF(N137="základní",J137,0)</f>
        <v>0</v>
      </c>
      <c r="BF137" s="113">
        <f>IF(N137="snížená",J137,0)</f>
        <v>0</v>
      </c>
      <c r="BG137" s="113">
        <f>IF(N137="zákl. přenesená",J137,0)</f>
        <v>0</v>
      </c>
      <c r="BH137" s="113">
        <f>IF(N137="sníž. přenesená",J137,0)</f>
        <v>0</v>
      </c>
      <c r="BI137" s="113">
        <f>IF(N137="nulová",J137,0)</f>
        <v>0</v>
      </c>
      <c r="BJ137" s="17" t="s">
        <v>85</v>
      </c>
      <c r="BK137" s="113">
        <f>ROUND(I137*H137,2)</f>
        <v>0</v>
      </c>
      <c r="BL137" s="17" t="s">
        <v>270</v>
      </c>
      <c r="BM137" s="207" t="s">
        <v>317</v>
      </c>
    </row>
    <row r="138" spans="1:65" s="2" customFormat="1" ht="37.9" customHeight="1">
      <c r="A138" s="35"/>
      <c r="B138" s="36"/>
      <c r="C138" s="196" t="s">
        <v>8</v>
      </c>
      <c r="D138" s="196" t="s">
        <v>138</v>
      </c>
      <c r="E138" s="197" t="s">
        <v>318</v>
      </c>
      <c r="F138" s="198" t="s">
        <v>319</v>
      </c>
      <c r="G138" s="199" t="s">
        <v>222</v>
      </c>
      <c r="H138" s="200">
        <v>150</v>
      </c>
      <c r="I138" s="201"/>
      <c r="J138" s="202">
        <f>ROUND(I138*H138,2)</f>
        <v>0</v>
      </c>
      <c r="K138" s="198" t="s">
        <v>269</v>
      </c>
      <c r="L138" s="38"/>
      <c r="M138" s="203" t="s">
        <v>1</v>
      </c>
      <c r="N138" s="204" t="s">
        <v>42</v>
      </c>
      <c r="O138" s="72"/>
      <c r="P138" s="205">
        <f>O138*H138</f>
        <v>0</v>
      </c>
      <c r="Q138" s="205">
        <v>0</v>
      </c>
      <c r="R138" s="205">
        <f>Q138*H138</f>
        <v>0</v>
      </c>
      <c r="S138" s="205">
        <v>0</v>
      </c>
      <c r="T138" s="206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07" t="s">
        <v>270</v>
      </c>
      <c r="AT138" s="207" t="s">
        <v>138</v>
      </c>
      <c r="AU138" s="207" t="s">
        <v>85</v>
      </c>
      <c r="AY138" s="17" t="s">
        <v>136</v>
      </c>
      <c r="BE138" s="113">
        <f>IF(N138="základní",J138,0)</f>
        <v>0</v>
      </c>
      <c r="BF138" s="113">
        <f>IF(N138="snížená",J138,0)</f>
        <v>0</v>
      </c>
      <c r="BG138" s="113">
        <f>IF(N138="zákl. přenesená",J138,0)</f>
        <v>0</v>
      </c>
      <c r="BH138" s="113">
        <f>IF(N138="sníž. přenesená",J138,0)</f>
        <v>0</v>
      </c>
      <c r="BI138" s="113">
        <f>IF(N138="nulová",J138,0)</f>
        <v>0</v>
      </c>
      <c r="BJ138" s="17" t="s">
        <v>85</v>
      </c>
      <c r="BK138" s="113">
        <f>ROUND(I138*H138,2)</f>
        <v>0</v>
      </c>
      <c r="BL138" s="17" t="s">
        <v>270</v>
      </c>
      <c r="BM138" s="207" t="s">
        <v>320</v>
      </c>
    </row>
    <row r="139" spans="1:65" s="13" customFormat="1" ht="11.25">
      <c r="B139" s="208"/>
      <c r="C139" s="209"/>
      <c r="D139" s="210" t="s">
        <v>145</v>
      </c>
      <c r="E139" s="211" t="s">
        <v>1</v>
      </c>
      <c r="F139" s="212" t="s">
        <v>321</v>
      </c>
      <c r="G139" s="209"/>
      <c r="H139" s="213">
        <v>150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145</v>
      </c>
      <c r="AU139" s="219" t="s">
        <v>85</v>
      </c>
      <c r="AV139" s="13" t="s">
        <v>87</v>
      </c>
      <c r="AW139" s="13" t="s">
        <v>31</v>
      </c>
      <c r="AX139" s="13" t="s">
        <v>85</v>
      </c>
      <c r="AY139" s="219" t="s">
        <v>136</v>
      </c>
    </row>
    <row r="140" spans="1:65" s="2" customFormat="1" ht="24.2" customHeight="1">
      <c r="A140" s="35"/>
      <c r="B140" s="36"/>
      <c r="C140" s="246" t="s">
        <v>199</v>
      </c>
      <c r="D140" s="246" t="s">
        <v>201</v>
      </c>
      <c r="E140" s="247" t="s">
        <v>322</v>
      </c>
      <c r="F140" s="248" t="s">
        <v>323</v>
      </c>
      <c r="G140" s="249" t="s">
        <v>222</v>
      </c>
      <c r="H140" s="250">
        <v>150</v>
      </c>
      <c r="I140" s="251"/>
      <c r="J140" s="252">
        <f t="shared" ref="J140:J152" si="10">ROUND(I140*H140,2)</f>
        <v>0</v>
      </c>
      <c r="K140" s="248" t="s">
        <v>274</v>
      </c>
      <c r="L140" s="253"/>
      <c r="M140" s="254" t="s">
        <v>1</v>
      </c>
      <c r="N140" s="255" t="s">
        <v>42</v>
      </c>
      <c r="O140" s="72"/>
      <c r="P140" s="205">
        <f t="shared" ref="P140:P152" si="11">O140*H140</f>
        <v>0</v>
      </c>
      <c r="Q140" s="205">
        <v>0</v>
      </c>
      <c r="R140" s="205">
        <f t="shared" ref="R140:R152" si="12">Q140*H140</f>
        <v>0</v>
      </c>
      <c r="S140" s="205">
        <v>0</v>
      </c>
      <c r="T140" s="206">
        <f t="shared" ref="T140:T152" si="13"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07" t="s">
        <v>270</v>
      </c>
      <c r="AT140" s="207" t="s">
        <v>201</v>
      </c>
      <c r="AU140" s="207" t="s">
        <v>85</v>
      </c>
      <c r="AY140" s="17" t="s">
        <v>136</v>
      </c>
      <c r="BE140" s="113">
        <f t="shared" ref="BE140:BE152" si="14">IF(N140="základní",J140,0)</f>
        <v>0</v>
      </c>
      <c r="BF140" s="113">
        <f t="shared" ref="BF140:BF152" si="15">IF(N140="snížená",J140,0)</f>
        <v>0</v>
      </c>
      <c r="BG140" s="113">
        <f t="shared" ref="BG140:BG152" si="16">IF(N140="zákl. přenesená",J140,0)</f>
        <v>0</v>
      </c>
      <c r="BH140" s="113">
        <f t="shared" ref="BH140:BH152" si="17">IF(N140="sníž. přenesená",J140,0)</f>
        <v>0</v>
      </c>
      <c r="BI140" s="113">
        <f t="shared" ref="BI140:BI152" si="18">IF(N140="nulová",J140,0)</f>
        <v>0</v>
      </c>
      <c r="BJ140" s="17" t="s">
        <v>85</v>
      </c>
      <c r="BK140" s="113">
        <f t="shared" ref="BK140:BK152" si="19">ROUND(I140*H140,2)</f>
        <v>0</v>
      </c>
      <c r="BL140" s="17" t="s">
        <v>270</v>
      </c>
      <c r="BM140" s="207" t="s">
        <v>324</v>
      </c>
    </row>
    <row r="141" spans="1:65" s="2" customFormat="1" ht="37.9" customHeight="1">
      <c r="A141" s="35"/>
      <c r="B141" s="36"/>
      <c r="C141" s="196" t="s">
        <v>227</v>
      </c>
      <c r="D141" s="196" t="s">
        <v>138</v>
      </c>
      <c r="E141" s="197" t="s">
        <v>325</v>
      </c>
      <c r="F141" s="198" t="s">
        <v>326</v>
      </c>
      <c r="G141" s="199" t="s">
        <v>184</v>
      </c>
      <c r="H141" s="200">
        <v>8</v>
      </c>
      <c r="I141" s="201"/>
      <c r="J141" s="202">
        <f t="shared" si="10"/>
        <v>0</v>
      </c>
      <c r="K141" s="198" t="s">
        <v>269</v>
      </c>
      <c r="L141" s="38"/>
      <c r="M141" s="203" t="s">
        <v>1</v>
      </c>
      <c r="N141" s="204" t="s">
        <v>42</v>
      </c>
      <c r="O141" s="72"/>
      <c r="P141" s="205">
        <f t="shared" si="11"/>
        <v>0</v>
      </c>
      <c r="Q141" s="205">
        <v>0</v>
      </c>
      <c r="R141" s="205">
        <f t="shared" si="12"/>
        <v>0</v>
      </c>
      <c r="S141" s="205">
        <v>0</v>
      </c>
      <c r="T141" s="206">
        <f t="shared" si="13"/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07" t="s">
        <v>270</v>
      </c>
      <c r="AT141" s="207" t="s">
        <v>138</v>
      </c>
      <c r="AU141" s="207" t="s">
        <v>85</v>
      </c>
      <c r="AY141" s="17" t="s">
        <v>136</v>
      </c>
      <c r="BE141" s="113">
        <f t="shared" si="14"/>
        <v>0</v>
      </c>
      <c r="BF141" s="113">
        <f t="shared" si="15"/>
        <v>0</v>
      </c>
      <c r="BG141" s="113">
        <f t="shared" si="16"/>
        <v>0</v>
      </c>
      <c r="BH141" s="113">
        <f t="shared" si="17"/>
        <v>0</v>
      </c>
      <c r="BI141" s="113">
        <f t="shared" si="18"/>
        <v>0</v>
      </c>
      <c r="BJ141" s="17" t="s">
        <v>85</v>
      </c>
      <c r="BK141" s="113">
        <f t="shared" si="19"/>
        <v>0</v>
      </c>
      <c r="BL141" s="17" t="s">
        <v>270</v>
      </c>
      <c r="BM141" s="207" t="s">
        <v>327</v>
      </c>
    </row>
    <row r="142" spans="1:65" s="2" customFormat="1" ht="37.9" customHeight="1">
      <c r="A142" s="35"/>
      <c r="B142" s="36"/>
      <c r="C142" s="196" t="s">
        <v>231</v>
      </c>
      <c r="D142" s="196" t="s">
        <v>138</v>
      </c>
      <c r="E142" s="197" t="s">
        <v>328</v>
      </c>
      <c r="F142" s="198" t="s">
        <v>329</v>
      </c>
      <c r="G142" s="199" t="s">
        <v>184</v>
      </c>
      <c r="H142" s="200">
        <v>10</v>
      </c>
      <c r="I142" s="201"/>
      <c r="J142" s="202">
        <f t="shared" si="10"/>
        <v>0</v>
      </c>
      <c r="K142" s="198" t="s">
        <v>269</v>
      </c>
      <c r="L142" s="38"/>
      <c r="M142" s="203" t="s">
        <v>1</v>
      </c>
      <c r="N142" s="204" t="s">
        <v>42</v>
      </c>
      <c r="O142" s="72"/>
      <c r="P142" s="205">
        <f t="shared" si="11"/>
        <v>0</v>
      </c>
      <c r="Q142" s="205">
        <v>0</v>
      </c>
      <c r="R142" s="205">
        <f t="shared" si="12"/>
        <v>0</v>
      </c>
      <c r="S142" s="205">
        <v>0</v>
      </c>
      <c r="T142" s="206">
        <f t="shared" si="13"/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07" t="s">
        <v>270</v>
      </c>
      <c r="AT142" s="207" t="s">
        <v>138</v>
      </c>
      <c r="AU142" s="207" t="s">
        <v>85</v>
      </c>
      <c r="AY142" s="17" t="s">
        <v>136</v>
      </c>
      <c r="BE142" s="113">
        <f t="shared" si="14"/>
        <v>0</v>
      </c>
      <c r="BF142" s="113">
        <f t="shared" si="15"/>
        <v>0</v>
      </c>
      <c r="BG142" s="113">
        <f t="shared" si="16"/>
        <v>0</v>
      </c>
      <c r="BH142" s="113">
        <f t="shared" si="17"/>
        <v>0</v>
      </c>
      <c r="BI142" s="113">
        <f t="shared" si="18"/>
        <v>0</v>
      </c>
      <c r="BJ142" s="17" t="s">
        <v>85</v>
      </c>
      <c r="BK142" s="113">
        <f t="shared" si="19"/>
        <v>0</v>
      </c>
      <c r="BL142" s="17" t="s">
        <v>270</v>
      </c>
      <c r="BM142" s="207" t="s">
        <v>330</v>
      </c>
    </row>
    <row r="143" spans="1:65" s="2" customFormat="1" ht="14.45" customHeight="1">
      <c r="A143" s="35"/>
      <c r="B143" s="36"/>
      <c r="C143" s="196" t="s">
        <v>235</v>
      </c>
      <c r="D143" s="196" t="s">
        <v>138</v>
      </c>
      <c r="E143" s="197" t="s">
        <v>331</v>
      </c>
      <c r="F143" s="198" t="s">
        <v>332</v>
      </c>
      <c r="G143" s="199" t="s">
        <v>222</v>
      </c>
      <c r="H143" s="200">
        <v>100</v>
      </c>
      <c r="I143" s="201"/>
      <c r="J143" s="202">
        <f t="shared" si="10"/>
        <v>0</v>
      </c>
      <c r="K143" s="198" t="s">
        <v>269</v>
      </c>
      <c r="L143" s="38"/>
      <c r="M143" s="203" t="s">
        <v>1</v>
      </c>
      <c r="N143" s="204" t="s">
        <v>42</v>
      </c>
      <c r="O143" s="72"/>
      <c r="P143" s="205">
        <f t="shared" si="11"/>
        <v>0</v>
      </c>
      <c r="Q143" s="205">
        <v>0</v>
      </c>
      <c r="R143" s="205">
        <f t="shared" si="12"/>
        <v>0</v>
      </c>
      <c r="S143" s="205">
        <v>0</v>
      </c>
      <c r="T143" s="206">
        <f t="shared" si="13"/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07" t="s">
        <v>270</v>
      </c>
      <c r="AT143" s="207" t="s">
        <v>138</v>
      </c>
      <c r="AU143" s="207" t="s">
        <v>85</v>
      </c>
      <c r="AY143" s="17" t="s">
        <v>136</v>
      </c>
      <c r="BE143" s="113">
        <f t="shared" si="14"/>
        <v>0</v>
      </c>
      <c r="BF143" s="113">
        <f t="shared" si="15"/>
        <v>0</v>
      </c>
      <c r="BG143" s="113">
        <f t="shared" si="16"/>
        <v>0</v>
      </c>
      <c r="BH143" s="113">
        <f t="shared" si="17"/>
        <v>0</v>
      </c>
      <c r="BI143" s="113">
        <f t="shared" si="18"/>
        <v>0</v>
      </c>
      <c r="BJ143" s="17" t="s">
        <v>85</v>
      </c>
      <c r="BK143" s="113">
        <f t="shared" si="19"/>
        <v>0</v>
      </c>
      <c r="BL143" s="17" t="s">
        <v>270</v>
      </c>
      <c r="BM143" s="207" t="s">
        <v>333</v>
      </c>
    </row>
    <row r="144" spans="1:65" s="2" customFormat="1" ht="24.2" customHeight="1">
      <c r="A144" s="35"/>
      <c r="B144" s="36"/>
      <c r="C144" s="246" t="s">
        <v>239</v>
      </c>
      <c r="D144" s="246" t="s">
        <v>201</v>
      </c>
      <c r="E144" s="247" t="s">
        <v>334</v>
      </c>
      <c r="F144" s="248" t="s">
        <v>335</v>
      </c>
      <c r="G144" s="249" t="s">
        <v>222</v>
      </c>
      <c r="H144" s="250">
        <v>100</v>
      </c>
      <c r="I144" s="251"/>
      <c r="J144" s="252">
        <f t="shared" si="10"/>
        <v>0</v>
      </c>
      <c r="K144" s="248" t="s">
        <v>274</v>
      </c>
      <c r="L144" s="253"/>
      <c r="M144" s="254" t="s">
        <v>1</v>
      </c>
      <c r="N144" s="255" t="s">
        <v>42</v>
      </c>
      <c r="O144" s="72"/>
      <c r="P144" s="205">
        <f t="shared" si="11"/>
        <v>0</v>
      </c>
      <c r="Q144" s="205">
        <v>0</v>
      </c>
      <c r="R144" s="205">
        <f t="shared" si="12"/>
        <v>0</v>
      </c>
      <c r="S144" s="205">
        <v>0</v>
      </c>
      <c r="T144" s="206">
        <f t="shared" si="13"/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07" t="s">
        <v>275</v>
      </c>
      <c r="AT144" s="207" t="s">
        <v>201</v>
      </c>
      <c r="AU144" s="207" t="s">
        <v>85</v>
      </c>
      <c r="AY144" s="17" t="s">
        <v>136</v>
      </c>
      <c r="BE144" s="113">
        <f t="shared" si="14"/>
        <v>0</v>
      </c>
      <c r="BF144" s="113">
        <f t="shared" si="15"/>
        <v>0</v>
      </c>
      <c r="BG144" s="113">
        <f t="shared" si="16"/>
        <v>0</v>
      </c>
      <c r="BH144" s="113">
        <f t="shared" si="17"/>
        <v>0</v>
      </c>
      <c r="BI144" s="113">
        <f t="shared" si="18"/>
        <v>0</v>
      </c>
      <c r="BJ144" s="17" t="s">
        <v>85</v>
      </c>
      <c r="BK144" s="113">
        <f t="shared" si="19"/>
        <v>0</v>
      </c>
      <c r="BL144" s="17" t="s">
        <v>275</v>
      </c>
      <c r="BM144" s="207" t="s">
        <v>336</v>
      </c>
    </row>
    <row r="145" spans="1:65" s="2" customFormat="1" ht="24.2" customHeight="1">
      <c r="A145" s="35"/>
      <c r="B145" s="36"/>
      <c r="C145" s="196" t="s">
        <v>7</v>
      </c>
      <c r="D145" s="196" t="s">
        <v>138</v>
      </c>
      <c r="E145" s="197" t="s">
        <v>337</v>
      </c>
      <c r="F145" s="198" t="s">
        <v>338</v>
      </c>
      <c r="G145" s="199" t="s">
        <v>184</v>
      </c>
      <c r="H145" s="200">
        <v>4</v>
      </c>
      <c r="I145" s="201"/>
      <c r="J145" s="202">
        <f t="shared" si="10"/>
        <v>0</v>
      </c>
      <c r="K145" s="198" t="s">
        <v>269</v>
      </c>
      <c r="L145" s="38"/>
      <c r="M145" s="203" t="s">
        <v>1</v>
      </c>
      <c r="N145" s="204" t="s">
        <v>42</v>
      </c>
      <c r="O145" s="72"/>
      <c r="P145" s="205">
        <f t="shared" si="11"/>
        <v>0</v>
      </c>
      <c r="Q145" s="205">
        <v>0</v>
      </c>
      <c r="R145" s="205">
        <f t="shared" si="12"/>
        <v>0</v>
      </c>
      <c r="S145" s="205">
        <v>0</v>
      </c>
      <c r="T145" s="206">
        <f t="shared" si="13"/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07" t="s">
        <v>270</v>
      </c>
      <c r="AT145" s="207" t="s">
        <v>138</v>
      </c>
      <c r="AU145" s="207" t="s">
        <v>85</v>
      </c>
      <c r="AY145" s="17" t="s">
        <v>136</v>
      </c>
      <c r="BE145" s="113">
        <f t="shared" si="14"/>
        <v>0</v>
      </c>
      <c r="BF145" s="113">
        <f t="shared" si="15"/>
        <v>0</v>
      </c>
      <c r="BG145" s="113">
        <f t="shared" si="16"/>
        <v>0</v>
      </c>
      <c r="BH145" s="113">
        <f t="shared" si="17"/>
        <v>0</v>
      </c>
      <c r="BI145" s="113">
        <f t="shared" si="18"/>
        <v>0</v>
      </c>
      <c r="BJ145" s="17" t="s">
        <v>85</v>
      </c>
      <c r="BK145" s="113">
        <f t="shared" si="19"/>
        <v>0</v>
      </c>
      <c r="BL145" s="17" t="s">
        <v>270</v>
      </c>
      <c r="BM145" s="207" t="s">
        <v>339</v>
      </c>
    </row>
    <row r="146" spans="1:65" s="2" customFormat="1" ht="37.9" customHeight="1">
      <c r="A146" s="35"/>
      <c r="B146" s="36"/>
      <c r="C146" s="246" t="s">
        <v>250</v>
      </c>
      <c r="D146" s="246" t="s">
        <v>201</v>
      </c>
      <c r="E146" s="247" t="s">
        <v>340</v>
      </c>
      <c r="F146" s="248" t="s">
        <v>341</v>
      </c>
      <c r="G146" s="249" t="s">
        <v>184</v>
      </c>
      <c r="H146" s="250">
        <v>4</v>
      </c>
      <c r="I146" s="251"/>
      <c r="J146" s="252">
        <f t="shared" si="10"/>
        <v>0</v>
      </c>
      <c r="K146" s="248" t="s">
        <v>274</v>
      </c>
      <c r="L146" s="253"/>
      <c r="M146" s="254" t="s">
        <v>1</v>
      </c>
      <c r="N146" s="255" t="s">
        <v>42</v>
      </c>
      <c r="O146" s="72"/>
      <c r="P146" s="205">
        <f t="shared" si="11"/>
        <v>0</v>
      </c>
      <c r="Q146" s="205">
        <v>0</v>
      </c>
      <c r="R146" s="205">
        <f t="shared" si="12"/>
        <v>0</v>
      </c>
      <c r="S146" s="205">
        <v>0</v>
      </c>
      <c r="T146" s="206">
        <f t="shared" si="13"/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07" t="s">
        <v>270</v>
      </c>
      <c r="AT146" s="207" t="s">
        <v>201</v>
      </c>
      <c r="AU146" s="207" t="s">
        <v>85</v>
      </c>
      <c r="AY146" s="17" t="s">
        <v>136</v>
      </c>
      <c r="BE146" s="113">
        <f t="shared" si="14"/>
        <v>0</v>
      </c>
      <c r="BF146" s="113">
        <f t="shared" si="15"/>
        <v>0</v>
      </c>
      <c r="BG146" s="113">
        <f t="shared" si="16"/>
        <v>0</v>
      </c>
      <c r="BH146" s="113">
        <f t="shared" si="17"/>
        <v>0</v>
      </c>
      <c r="BI146" s="113">
        <f t="shared" si="18"/>
        <v>0</v>
      </c>
      <c r="BJ146" s="17" t="s">
        <v>85</v>
      </c>
      <c r="BK146" s="113">
        <f t="shared" si="19"/>
        <v>0</v>
      </c>
      <c r="BL146" s="17" t="s">
        <v>270</v>
      </c>
      <c r="BM146" s="207" t="s">
        <v>342</v>
      </c>
    </row>
    <row r="147" spans="1:65" s="2" customFormat="1" ht="24.2" customHeight="1">
      <c r="A147" s="35"/>
      <c r="B147" s="36"/>
      <c r="C147" s="196" t="s">
        <v>254</v>
      </c>
      <c r="D147" s="196" t="s">
        <v>138</v>
      </c>
      <c r="E147" s="197" t="s">
        <v>343</v>
      </c>
      <c r="F147" s="198" t="s">
        <v>344</v>
      </c>
      <c r="G147" s="199" t="s">
        <v>184</v>
      </c>
      <c r="H147" s="200">
        <v>4</v>
      </c>
      <c r="I147" s="201"/>
      <c r="J147" s="202">
        <f t="shared" si="10"/>
        <v>0</v>
      </c>
      <c r="K147" s="198" t="s">
        <v>269</v>
      </c>
      <c r="L147" s="38"/>
      <c r="M147" s="203" t="s">
        <v>1</v>
      </c>
      <c r="N147" s="204" t="s">
        <v>42</v>
      </c>
      <c r="O147" s="72"/>
      <c r="P147" s="205">
        <f t="shared" si="11"/>
        <v>0</v>
      </c>
      <c r="Q147" s="205">
        <v>0</v>
      </c>
      <c r="R147" s="205">
        <f t="shared" si="12"/>
        <v>0</v>
      </c>
      <c r="S147" s="205">
        <v>0</v>
      </c>
      <c r="T147" s="206">
        <f t="shared" si="13"/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07" t="s">
        <v>270</v>
      </c>
      <c r="AT147" s="207" t="s">
        <v>138</v>
      </c>
      <c r="AU147" s="207" t="s">
        <v>85</v>
      </c>
      <c r="AY147" s="17" t="s">
        <v>136</v>
      </c>
      <c r="BE147" s="113">
        <f t="shared" si="14"/>
        <v>0</v>
      </c>
      <c r="BF147" s="113">
        <f t="shared" si="15"/>
        <v>0</v>
      </c>
      <c r="BG147" s="113">
        <f t="shared" si="16"/>
        <v>0</v>
      </c>
      <c r="BH147" s="113">
        <f t="shared" si="17"/>
        <v>0</v>
      </c>
      <c r="BI147" s="113">
        <f t="shared" si="18"/>
        <v>0</v>
      </c>
      <c r="BJ147" s="17" t="s">
        <v>85</v>
      </c>
      <c r="BK147" s="113">
        <f t="shared" si="19"/>
        <v>0</v>
      </c>
      <c r="BL147" s="17" t="s">
        <v>270</v>
      </c>
      <c r="BM147" s="207" t="s">
        <v>345</v>
      </c>
    </row>
    <row r="148" spans="1:65" s="2" customFormat="1" ht="24.2" customHeight="1">
      <c r="A148" s="35"/>
      <c r="B148" s="36"/>
      <c r="C148" s="246" t="s">
        <v>259</v>
      </c>
      <c r="D148" s="246" t="s">
        <v>201</v>
      </c>
      <c r="E148" s="247" t="s">
        <v>346</v>
      </c>
      <c r="F148" s="248" t="s">
        <v>347</v>
      </c>
      <c r="G148" s="249" t="s">
        <v>184</v>
      </c>
      <c r="H148" s="250">
        <v>4</v>
      </c>
      <c r="I148" s="251"/>
      <c r="J148" s="252">
        <f t="shared" si="10"/>
        <v>0</v>
      </c>
      <c r="K148" s="248" t="s">
        <v>348</v>
      </c>
      <c r="L148" s="253"/>
      <c r="M148" s="254" t="s">
        <v>1</v>
      </c>
      <c r="N148" s="255" t="s">
        <v>42</v>
      </c>
      <c r="O148" s="72"/>
      <c r="P148" s="205">
        <f t="shared" si="11"/>
        <v>0</v>
      </c>
      <c r="Q148" s="205">
        <v>0</v>
      </c>
      <c r="R148" s="205">
        <f t="shared" si="12"/>
        <v>0</v>
      </c>
      <c r="S148" s="205">
        <v>0</v>
      </c>
      <c r="T148" s="206">
        <f t="shared" si="13"/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07" t="s">
        <v>270</v>
      </c>
      <c r="AT148" s="207" t="s">
        <v>201</v>
      </c>
      <c r="AU148" s="207" t="s">
        <v>85</v>
      </c>
      <c r="AY148" s="17" t="s">
        <v>136</v>
      </c>
      <c r="BE148" s="113">
        <f t="shared" si="14"/>
        <v>0</v>
      </c>
      <c r="BF148" s="113">
        <f t="shared" si="15"/>
        <v>0</v>
      </c>
      <c r="BG148" s="113">
        <f t="shared" si="16"/>
        <v>0</v>
      </c>
      <c r="BH148" s="113">
        <f t="shared" si="17"/>
        <v>0</v>
      </c>
      <c r="BI148" s="113">
        <f t="shared" si="18"/>
        <v>0</v>
      </c>
      <c r="BJ148" s="17" t="s">
        <v>85</v>
      </c>
      <c r="BK148" s="113">
        <f t="shared" si="19"/>
        <v>0</v>
      </c>
      <c r="BL148" s="17" t="s">
        <v>270</v>
      </c>
      <c r="BM148" s="207" t="s">
        <v>349</v>
      </c>
    </row>
    <row r="149" spans="1:65" s="2" customFormat="1" ht="14.45" customHeight="1">
      <c r="A149" s="35"/>
      <c r="B149" s="36"/>
      <c r="C149" s="196" t="s">
        <v>350</v>
      </c>
      <c r="D149" s="196" t="s">
        <v>138</v>
      </c>
      <c r="E149" s="197" t="s">
        <v>351</v>
      </c>
      <c r="F149" s="198" t="s">
        <v>352</v>
      </c>
      <c r="G149" s="199" t="s">
        <v>184</v>
      </c>
      <c r="H149" s="200">
        <v>4</v>
      </c>
      <c r="I149" s="201"/>
      <c r="J149" s="202">
        <f t="shared" si="10"/>
        <v>0</v>
      </c>
      <c r="K149" s="198" t="s">
        <v>269</v>
      </c>
      <c r="L149" s="38"/>
      <c r="M149" s="203" t="s">
        <v>1</v>
      </c>
      <c r="N149" s="204" t="s">
        <v>42</v>
      </c>
      <c r="O149" s="72"/>
      <c r="P149" s="205">
        <f t="shared" si="11"/>
        <v>0</v>
      </c>
      <c r="Q149" s="205">
        <v>0</v>
      </c>
      <c r="R149" s="205">
        <f t="shared" si="12"/>
        <v>0</v>
      </c>
      <c r="S149" s="205">
        <v>0</v>
      </c>
      <c r="T149" s="206">
        <f t="shared" si="13"/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07" t="s">
        <v>270</v>
      </c>
      <c r="AT149" s="207" t="s">
        <v>138</v>
      </c>
      <c r="AU149" s="207" t="s">
        <v>85</v>
      </c>
      <c r="AY149" s="17" t="s">
        <v>136</v>
      </c>
      <c r="BE149" s="113">
        <f t="shared" si="14"/>
        <v>0</v>
      </c>
      <c r="BF149" s="113">
        <f t="shared" si="15"/>
        <v>0</v>
      </c>
      <c r="BG149" s="113">
        <f t="shared" si="16"/>
        <v>0</v>
      </c>
      <c r="BH149" s="113">
        <f t="shared" si="17"/>
        <v>0</v>
      </c>
      <c r="BI149" s="113">
        <f t="shared" si="18"/>
        <v>0</v>
      </c>
      <c r="BJ149" s="17" t="s">
        <v>85</v>
      </c>
      <c r="BK149" s="113">
        <f t="shared" si="19"/>
        <v>0</v>
      </c>
      <c r="BL149" s="17" t="s">
        <v>270</v>
      </c>
      <c r="BM149" s="207" t="s">
        <v>353</v>
      </c>
    </row>
    <row r="150" spans="1:65" s="2" customFormat="1" ht="49.15" customHeight="1">
      <c r="A150" s="35"/>
      <c r="B150" s="36"/>
      <c r="C150" s="246" t="s">
        <v>354</v>
      </c>
      <c r="D150" s="246" t="s">
        <v>201</v>
      </c>
      <c r="E150" s="247" t="s">
        <v>355</v>
      </c>
      <c r="F150" s="248" t="s">
        <v>356</v>
      </c>
      <c r="G150" s="249" t="s">
        <v>184</v>
      </c>
      <c r="H150" s="250">
        <v>4</v>
      </c>
      <c r="I150" s="251"/>
      <c r="J150" s="252">
        <f t="shared" si="10"/>
        <v>0</v>
      </c>
      <c r="K150" s="248" t="s">
        <v>274</v>
      </c>
      <c r="L150" s="253"/>
      <c r="M150" s="254" t="s">
        <v>1</v>
      </c>
      <c r="N150" s="255" t="s">
        <v>42</v>
      </c>
      <c r="O150" s="72"/>
      <c r="P150" s="205">
        <f t="shared" si="11"/>
        <v>0</v>
      </c>
      <c r="Q150" s="205">
        <v>0</v>
      </c>
      <c r="R150" s="205">
        <f t="shared" si="12"/>
        <v>0</v>
      </c>
      <c r="S150" s="205">
        <v>0</v>
      </c>
      <c r="T150" s="206">
        <f t="shared" si="13"/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07" t="s">
        <v>275</v>
      </c>
      <c r="AT150" s="207" t="s">
        <v>201</v>
      </c>
      <c r="AU150" s="207" t="s">
        <v>85</v>
      </c>
      <c r="AY150" s="17" t="s">
        <v>136</v>
      </c>
      <c r="BE150" s="113">
        <f t="shared" si="14"/>
        <v>0</v>
      </c>
      <c r="BF150" s="113">
        <f t="shared" si="15"/>
        <v>0</v>
      </c>
      <c r="BG150" s="113">
        <f t="shared" si="16"/>
        <v>0</v>
      </c>
      <c r="BH150" s="113">
        <f t="shared" si="17"/>
        <v>0</v>
      </c>
      <c r="BI150" s="113">
        <f t="shared" si="18"/>
        <v>0</v>
      </c>
      <c r="BJ150" s="17" t="s">
        <v>85</v>
      </c>
      <c r="BK150" s="113">
        <f t="shared" si="19"/>
        <v>0</v>
      </c>
      <c r="BL150" s="17" t="s">
        <v>275</v>
      </c>
      <c r="BM150" s="207" t="s">
        <v>357</v>
      </c>
    </row>
    <row r="151" spans="1:65" s="2" customFormat="1" ht="24.2" customHeight="1">
      <c r="A151" s="35"/>
      <c r="B151" s="36"/>
      <c r="C151" s="196" t="s">
        <v>358</v>
      </c>
      <c r="D151" s="196" t="s">
        <v>138</v>
      </c>
      <c r="E151" s="197" t="s">
        <v>359</v>
      </c>
      <c r="F151" s="198" t="s">
        <v>360</v>
      </c>
      <c r="G151" s="199" t="s">
        <v>184</v>
      </c>
      <c r="H151" s="200">
        <v>1</v>
      </c>
      <c r="I151" s="201"/>
      <c r="J151" s="202">
        <f t="shared" si="10"/>
        <v>0</v>
      </c>
      <c r="K151" s="198" t="s">
        <v>269</v>
      </c>
      <c r="L151" s="38"/>
      <c r="M151" s="203" t="s">
        <v>1</v>
      </c>
      <c r="N151" s="204" t="s">
        <v>42</v>
      </c>
      <c r="O151" s="72"/>
      <c r="P151" s="205">
        <f t="shared" si="11"/>
        <v>0</v>
      </c>
      <c r="Q151" s="205">
        <v>0</v>
      </c>
      <c r="R151" s="205">
        <f t="shared" si="12"/>
        <v>0</v>
      </c>
      <c r="S151" s="205">
        <v>0</v>
      </c>
      <c r="T151" s="206">
        <f t="shared" si="13"/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07" t="s">
        <v>270</v>
      </c>
      <c r="AT151" s="207" t="s">
        <v>138</v>
      </c>
      <c r="AU151" s="207" t="s">
        <v>85</v>
      </c>
      <c r="AY151" s="17" t="s">
        <v>136</v>
      </c>
      <c r="BE151" s="113">
        <f t="shared" si="14"/>
        <v>0</v>
      </c>
      <c r="BF151" s="113">
        <f t="shared" si="15"/>
        <v>0</v>
      </c>
      <c r="BG151" s="113">
        <f t="shared" si="16"/>
        <v>0</v>
      </c>
      <c r="BH151" s="113">
        <f t="shared" si="17"/>
        <v>0</v>
      </c>
      <c r="BI151" s="113">
        <f t="shared" si="18"/>
        <v>0</v>
      </c>
      <c r="BJ151" s="17" t="s">
        <v>85</v>
      </c>
      <c r="BK151" s="113">
        <f t="shared" si="19"/>
        <v>0</v>
      </c>
      <c r="BL151" s="17" t="s">
        <v>270</v>
      </c>
      <c r="BM151" s="207" t="s">
        <v>361</v>
      </c>
    </row>
    <row r="152" spans="1:65" s="2" customFormat="1" ht="49.15" customHeight="1">
      <c r="A152" s="35"/>
      <c r="B152" s="36"/>
      <c r="C152" s="246" t="s">
        <v>362</v>
      </c>
      <c r="D152" s="246" t="s">
        <v>201</v>
      </c>
      <c r="E152" s="247" t="s">
        <v>363</v>
      </c>
      <c r="F152" s="248" t="s">
        <v>364</v>
      </c>
      <c r="G152" s="249" t="s">
        <v>184</v>
      </c>
      <c r="H152" s="250">
        <v>1</v>
      </c>
      <c r="I152" s="251"/>
      <c r="J152" s="252">
        <f t="shared" si="10"/>
        <v>0</v>
      </c>
      <c r="K152" s="248" t="s">
        <v>274</v>
      </c>
      <c r="L152" s="253"/>
      <c r="M152" s="254" t="s">
        <v>1</v>
      </c>
      <c r="N152" s="255" t="s">
        <v>42</v>
      </c>
      <c r="O152" s="72"/>
      <c r="P152" s="205">
        <f t="shared" si="11"/>
        <v>0</v>
      </c>
      <c r="Q152" s="205">
        <v>0</v>
      </c>
      <c r="R152" s="205">
        <f t="shared" si="12"/>
        <v>0</v>
      </c>
      <c r="S152" s="205">
        <v>0</v>
      </c>
      <c r="T152" s="206">
        <f t="shared" si="13"/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07" t="s">
        <v>275</v>
      </c>
      <c r="AT152" s="207" t="s">
        <v>201</v>
      </c>
      <c r="AU152" s="207" t="s">
        <v>85</v>
      </c>
      <c r="AY152" s="17" t="s">
        <v>136</v>
      </c>
      <c r="BE152" s="113">
        <f t="shared" si="14"/>
        <v>0</v>
      </c>
      <c r="BF152" s="113">
        <f t="shared" si="15"/>
        <v>0</v>
      </c>
      <c r="BG152" s="113">
        <f t="shared" si="16"/>
        <v>0</v>
      </c>
      <c r="BH152" s="113">
        <f t="shared" si="17"/>
        <v>0</v>
      </c>
      <c r="BI152" s="113">
        <f t="shared" si="18"/>
        <v>0</v>
      </c>
      <c r="BJ152" s="17" t="s">
        <v>85</v>
      </c>
      <c r="BK152" s="113">
        <f t="shared" si="19"/>
        <v>0</v>
      </c>
      <c r="BL152" s="17" t="s">
        <v>275</v>
      </c>
      <c r="BM152" s="207" t="s">
        <v>365</v>
      </c>
    </row>
    <row r="153" spans="1:65" s="15" customFormat="1" ht="22.5">
      <c r="B153" s="231"/>
      <c r="C153" s="232"/>
      <c r="D153" s="210" t="s">
        <v>145</v>
      </c>
      <c r="E153" s="233" t="s">
        <v>1</v>
      </c>
      <c r="F153" s="234" t="s">
        <v>366</v>
      </c>
      <c r="G153" s="232"/>
      <c r="H153" s="233" t="s">
        <v>1</v>
      </c>
      <c r="I153" s="235"/>
      <c r="J153" s="232"/>
      <c r="K153" s="232"/>
      <c r="L153" s="236"/>
      <c r="M153" s="237"/>
      <c r="N153" s="238"/>
      <c r="O153" s="238"/>
      <c r="P153" s="238"/>
      <c r="Q153" s="238"/>
      <c r="R153" s="238"/>
      <c r="S153" s="238"/>
      <c r="T153" s="239"/>
      <c r="AT153" s="240" t="s">
        <v>145</v>
      </c>
      <c r="AU153" s="240" t="s">
        <v>85</v>
      </c>
      <c r="AV153" s="15" t="s">
        <v>85</v>
      </c>
      <c r="AW153" s="15" t="s">
        <v>31</v>
      </c>
      <c r="AX153" s="15" t="s">
        <v>77</v>
      </c>
      <c r="AY153" s="240" t="s">
        <v>136</v>
      </c>
    </row>
    <row r="154" spans="1:65" s="13" customFormat="1" ht="11.25">
      <c r="B154" s="208"/>
      <c r="C154" s="209"/>
      <c r="D154" s="210" t="s">
        <v>145</v>
      </c>
      <c r="E154" s="211" t="s">
        <v>1</v>
      </c>
      <c r="F154" s="212" t="s">
        <v>85</v>
      </c>
      <c r="G154" s="209"/>
      <c r="H154" s="213">
        <v>1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145</v>
      </c>
      <c r="AU154" s="219" t="s">
        <v>85</v>
      </c>
      <c r="AV154" s="13" t="s">
        <v>87</v>
      </c>
      <c r="AW154" s="13" t="s">
        <v>31</v>
      </c>
      <c r="AX154" s="13" t="s">
        <v>85</v>
      </c>
      <c r="AY154" s="219" t="s">
        <v>136</v>
      </c>
    </row>
    <row r="155" spans="1:65" s="2" customFormat="1" ht="24.2" customHeight="1">
      <c r="A155" s="35"/>
      <c r="B155" s="36"/>
      <c r="C155" s="196" t="s">
        <v>367</v>
      </c>
      <c r="D155" s="196" t="s">
        <v>138</v>
      </c>
      <c r="E155" s="197" t="s">
        <v>368</v>
      </c>
      <c r="F155" s="198" t="s">
        <v>369</v>
      </c>
      <c r="G155" s="199" t="s">
        <v>184</v>
      </c>
      <c r="H155" s="200">
        <v>10</v>
      </c>
      <c r="I155" s="201"/>
      <c r="J155" s="202">
        <f t="shared" ref="J155:J166" si="20">ROUND(I155*H155,2)</f>
        <v>0</v>
      </c>
      <c r="K155" s="198" t="s">
        <v>269</v>
      </c>
      <c r="L155" s="38"/>
      <c r="M155" s="203" t="s">
        <v>1</v>
      </c>
      <c r="N155" s="204" t="s">
        <v>42</v>
      </c>
      <c r="O155" s="72"/>
      <c r="P155" s="205">
        <f t="shared" ref="P155:P166" si="21">O155*H155</f>
        <v>0</v>
      </c>
      <c r="Q155" s="205">
        <v>0</v>
      </c>
      <c r="R155" s="205">
        <f t="shared" ref="R155:R166" si="22">Q155*H155</f>
        <v>0</v>
      </c>
      <c r="S155" s="205">
        <v>0</v>
      </c>
      <c r="T155" s="206">
        <f t="shared" ref="T155:T166" si="23"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07" t="s">
        <v>270</v>
      </c>
      <c r="AT155" s="207" t="s">
        <v>138</v>
      </c>
      <c r="AU155" s="207" t="s">
        <v>85</v>
      </c>
      <c r="AY155" s="17" t="s">
        <v>136</v>
      </c>
      <c r="BE155" s="113">
        <f t="shared" ref="BE155:BE166" si="24">IF(N155="základní",J155,0)</f>
        <v>0</v>
      </c>
      <c r="BF155" s="113">
        <f t="shared" ref="BF155:BF166" si="25">IF(N155="snížená",J155,0)</f>
        <v>0</v>
      </c>
      <c r="BG155" s="113">
        <f t="shared" ref="BG155:BG166" si="26">IF(N155="zákl. přenesená",J155,0)</f>
        <v>0</v>
      </c>
      <c r="BH155" s="113">
        <f t="shared" ref="BH155:BH166" si="27">IF(N155="sníž. přenesená",J155,0)</f>
        <v>0</v>
      </c>
      <c r="BI155" s="113">
        <f t="shared" ref="BI155:BI166" si="28">IF(N155="nulová",J155,0)</f>
        <v>0</v>
      </c>
      <c r="BJ155" s="17" t="s">
        <v>85</v>
      </c>
      <c r="BK155" s="113">
        <f t="shared" ref="BK155:BK166" si="29">ROUND(I155*H155,2)</f>
        <v>0</v>
      </c>
      <c r="BL155" s="17" t="s">
        <v>270</v>
      </c>
      <c r="BM155" s="207" t="s">
        <v>370</v>
      </c>
    </row>
    <row r="156" spans="1:65" s="2" customFormat="1" ht="37.9" customHeight="1">
      <c r="A156" s="35"/>
      <c r="B156" s="36"/>
      <c r="C156" s="196" t="s">
        <v>371</v>
      </c>
      <c r="D156" s="196" t="s">
        <v>138</v>
      </c>
      <c r="E156" s="197" t="s">
        <v>372</v>
      </c>
      <c r="F156" s="198" t="s">
        <v>373</v>
      </c>
      <c r="G156" s="199" t="s">
        <v>184</v>
      </c>
      <c r="H156" s="200">
        <v>1</v>
      </c>
      <c r="I156" s="201"/>
      <c r="J156" s="202">
        <f t="shared" si="20"/>
        <v>0</v>
      </c>
      <c r="K156" s="198" t="s">
        <v>269</v>
      </c>
      <c r="L156" s="38"/>
      <c r="M156" s="203" t="s">
        <v>1</v>
      </c>
      <c r="N156" s="204" t="s">
        <v>42</v>
      </c>
      <c r="O156" s="72"/>
      <c r="P156" s="205">
        <f t="shared" si="21"/>
        <v>0</v>
      </c>
      <c r="Q156" s="205">
        <v>0</v>
      </c>
      <c r="R156" s="205">
        <f t="shared" si="22"/>
        <v>0</v>
      </c>
      <c r="S156" s="205">
        <v>0</v>
      </c>
      <c r="T156" s="206">
        <f t="shared" si="23"/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07" t="s">
        <v>270</v>
      </c>
      <c r="AT156" s="207" t="s">
        <v>138</v>
      </c>
      <c r="AU156" s="207" t="s">
        <v>85</v>
      </c>
      <c r="AY156" s="17" t="s">
        <v>136</v>
      </c>
      <c r="BE156" s="113">
        <f t="shared" si="24"/>
        <v>0</v>
      </c>
      <c r="BF156" s="113">
        <f t="shared" si="25"/>
        <v>0</v>
      </c>
      <c r="BG156" s="113">
        <f t="shared" si="26"/>
        <v>0</v>
      </c>
      <c r="BH156" s="113">
        <f t="shared" si="27"/>
        <v>0</v>
      </c>
      <c r="BI156" s="113">
        <f t="shared" si="28"/>
        <v>0</v>
      </c>
      <c r="BJ156" s="17" t="s">
        <v>85</v>
      </c>
      <c r="BK156" s="113">
        <f t="shared" si="29"/>
        <v>0</v>
      </c>
      <c r="BL156" s="17" t="s">
        <v>270</v>
      </c>
      <c r="BM156" s="207" t="s">
        <v>374</v>
      </c>
    </row>
    <row r="157" spans="1:65" s="2" customFormat="1" ht="49.15" customHeight="1">
      <c r="A157" s="35"/>
      <c r="B157" s="36"/>
      <c r="C157" s="246" t="s">
        <v>375</v>
      </c>
      <c r="D157" s="246" t="s">
        <v>201</v>
      </c>
      <c r="E157" s="247" t="s">
        <v>376</v>
      </c>
      <c r="F157" s="248" t="s">
        <v>377</v>
      </c>
      <c r="G157" s="249" t="s">
        <v>184</v>
      </c>
      <c r="H157" s="250">
        <v>1</v>
      </c>
      <c r="I157" s="251"/>
      <c r="J157" s="252">
        <f t="shared" si="20"/>
        <v>0</v>
      </c>
      <c r="K157" s="248" t="s">
        <v>274</v>
      </c>
      <c r="L157" s="253"/>
      <c r="M157" s="254" t="s">
        <v>1</v>
      </c>
      <c r="N157" s="255" t="s">
        <v>42</v>
      </c>
      <c r="O157" s="72"/>
      <c r="P157" s="205">
        <f t="shared" si="21"/>
        <v>0</v>
      </c>
      <c r="Q157" s="205">
        <v>0</v>
      </c>
      <c r="R157" s="205">
        <f t="shared" si="22"/>
        <v>0</v>
      </c>
      <c r="S157" s="205">
        <v>0</v>
      </c>
      <c r="T157" s="206">
        <f t="shared" si="23"/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07" t="s">
        <v>275</v>
      </c>
      <c r="AT157" s="207" t="s">
        <v>201</v>
      </c>
      <c r="AU157" s="207" t="s">
        <v>85</v>
      </c>
      <c r="AY157" s="17" t="s">
        <v>136</v>
      </c>
      <c r="BE157" s="113">
        <f t="shared" si="24"/>
        <v>0</v>
      </c>
      <c r="BF157" s="113">
        <f t="shared" si="25"/>
        <v>0</v>
      </c>
      <c r="BG157" s="113">
        <f t="shared" si="26"/>
        <v>0</v>
      </c>
      <c r="BH157" s="113">
        <f t="shared" si="27"/>
        <v>0</v>
      </c>
      <c r="BI157" s="113">
        <f t="shared" si="28"/>
        <v>0</v>
      </c>
      <c r="BJ157" s="17" t="s">
        <v>85</v>
      </c>
      <c r="BK157" s="113">
        <f t="shared" si="29"/>
        <v>0</v>
      </c>
      <c r="BL157" s="17" t="s">
        <v>275</v>
      </c>
      <c r="BM157" s="207" t="s">
        <v>378</v>
      </c>
    </row>
    <row r="158" spans="1:65" s="2" customFormat="1" ht="14.45" customHeight="1">
      <c r="A158" s="35"/>
      <c r="B158" s="36"/>
      <c r="C158" s="196" t="s">
        <v>379</v>
      </c>
      <c r="D158" s="196" t="s">
        <v>138</v>
      </c>
      <c r="E158" s="197" t="s">
        <v>380</v>
      </c>
      <c r="F158" s="198" t="s">
        <v>381</v>
      </c>
      <c r="G158" s="199" t="s">
        <v>184</v>
      </c>
      <c r="H158" s="200">
        <v>1</v>
      </c>
      <c r="I158" s="201"/>
      <c r="J158" s="202">
        <f t="shared" si="20"/>
        <v>0</v>
      </c>
      <c r="K158" s="198" t="s">
        <v>269</v>
      </c>
      <c r="L158" s="38"/>
      <c r="M158" s="203" t="s">
        <v>1</v>
      </c>
      <c r="N158" s="204" t="s">
        <v>42</v>
      </c>
      <c r="O158" s="72"/>
      <c r="P158" s="205">
        <f t="shared" si="21"/>
        <v>0</v>
      </c>
      <c r="Q158" s="205">
        <v>0</v>
      </c>
      <c r="R158" s="205">
        <f t="shared" si="22"/>
        <v>0</v>
      </c>
      <c r="S158" s="205">
        <v>0</v>
      </c>
      <c r="T158" s="206">
        <f t="shared" si="23"/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07" t="s">
        <v>208</v>
      </c>
      <c r="AT158" s="207" t="s">
        <v>138</v>
      </c>
      <c r="AU158" s="207" t="s">
        <v>85</v>
      </c>
      <c r="AY158" s="17" t="s">
        <v>136</v>
      </c>
      <c r="BE158" s="113">
        <f t="shared" si="24"/>
        <v>0</v>
      </c>
      <c r="BF158" s="113">
        <f t="shared" si="25"/>
        <v>0</v>
      </c>
      <c r="BG158" s="113">
        <f t="shared" si="26"/>
        <v>0</v>
      </c>
      <c r="BH158" s="113">
        <f t="shared" si="27"/>
        <v>0</v>
      </c>
      <c r="BI158" s="113">
        <f t="shared" si="28"/>
        <v>0</v>
      </c>
      <c r="BJ158" s="17" t="s">
        <v>85</v>
      </c>
      <c r="BK158" s="113">
        <f t="shared" si="29"/>
        <v>0</v>
      </c>
      <c r="BL158" s="17" t="s">
        <v>208</v>
      </c>
      <c r="BM158" s="207" t="s">
        <v>382</v>
      </c>
    </row>
    <row r="159" spans="1:65" s="2" customFormat="1" ht="37.9" customHeight="1">
      <c r="A159" s="35"/>
      <c r="B159" s="36"/>
      <c r="C159" s="246" t="s">
        <v>383</v>
      </c>
      <c r="D159" s="246" t="s">
        <v>201</v>
      </c>
      <c r="E159" s="247" t="s">
        <v>384</v>
      </c>
      <c r="F159" s="248" t="s">
        <v>385</v>
      </c>
      <c r="G159" s="249" t="s">
        <v>184</v>
      </c>
      <c r="H159" s="250">
        <v>1</v>
      </c>
      <c r="I159" s="251"/>
      <c r="J159" s="252">
        <f t="shared" si="20"/>
        <v>0</v>
      </c>
      <c r="K159" s="248" t="s">
        <v>274</v>
      </c>
      <c r="L159" s="253"/>
      <c r="M159" s="254" t="s">
        <v>1</v>
      </c>
      <c r="N159" s="255" t="s">
        <v>42</v>
      </c>
      <c r="O159" s="72"/>
      <c r="P159" s="205">
        <f t="shared" si="21"/>
        <v>0</v>
      </c>
      <c r="Q159" s="205">
        <v>0</v>
      </c>
      <c r="R159" s="205">
        <f t="shared" si="22"/>
        <v>0</v>
      </c>
      <c r="S159" s="205">
        <v>0</v>
      </c>
      <c r="T159" s="206">
        <f t="shared" si="23"/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07" t="s">
        <v>275</v>
      </c>
      <c r="AT159" s="207" t="s">
        <v>201</v>
      </c>
      <c r="AU159" s="207" t="s">
        <v>85</v>
      </c>
      <c r="AY159" s="17" t="s">
        <v>136</v>
      </c>
      <c r="BE159" s="113">
        <f t="shared" si="24"/>
        <v>0</v>
      </c>
      <c r="BF159" s="113">
        <f t="shared" si="25"/>
        <v>0</v>
      </c>
      <c r="BG159" s="113">
        <f t="shared" si="26"/>
        <v>0</v>
      </c>
      <c r="BH159" s="113">
        <f t="shared" si="27"/>
        <v>0</v>
      </c>
      <c r="BI159" s="113">
        <f t="shared" si="28"/>
        <v>0</v>
      </c>
      <c r="BJ159" s="17" t="s">
        <v>85</v>
      </c>
      <c r="BK159" s="113">
        <f t="shared" si="29"/>
        <v>0</v>
      </c>
      <c r="BL159" s="17" t="s">
        <v>275</v>
      </c>
      <c r="BM159" s="207" t="s">
        <v>386</v>
      </c>
    </row>
    <row r="160" spans="1:65" s="2" customFormat="1" ht="24.2" customHeight="1">
      <c r="A160" s="35"/>
      <c r="B160" s="36"/>
      <c r="C160" s="196" t="s">
        <v>387</v>
      </c>
      <c r="D160" s="196" t="s">
        <v>138</v>
      </c>
      <c r="E160" s="197" t="s">
        <v>388</v>
      </c>
      <c r="F160" s="198" t="s">
        <v>389</v>
      </c>
      <c r="G160" s="199" t="s">
        <v>184</v>
      </c>
      <c r="H160" s="200">
        <v>1</v>
      </c>
      <c r="I160" s="201"/>
      <c r="J160" s="202">
        <f t="shared" si="20"/>
        <v>0</v>
      </c>
      <c r="K160" s="198" t="s">
        <v>269</v>
      </c>
      <c r="L160" s="38"/>
      <c r="M160" s="203" t="s">
        <v>1</v>
      </c>
      <c r="N160" s="204" t="s">
        <v>42</v>
      </c>
      <c r="O160" s="72"/>
      <c r="P160" s="205">
        <f t="shared" si="21"/>
        <v>0</v>
      </c>
      <c r="Q160" s="205">
        <v>0</v>
      </c>
      <c r="R160" s="205">
        <f t="shared" si="22"/>
        <v>0</v>
      </c>
      <c r="S160" s="205">
        <v>0</v>
      </c>
      <c r="T160" s="206">
        <f t="shared" si="23"/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07" t="s">
        <v>270</v>
      </c>
      <c r="AT160" s="207" t="s">
        <v>138</v>
      </c>
      <c r="AU160" s="207" t="s">
        <v>85</v>
      </c>
      <c r="AY160" s="17" t="s">
        <v>136</v>
      </c>
      <c r="BE160" s="113">
        <f t="shared" si="24"/>
        <v>0</v>
      </c>
      <c r="BF160" s="113">
        <f t="shared" si="25"/>
        <v>0</v>
      </c>
      <c r="BG160" s="113">
        <f t="shared" si="26"/>
        <v>0</v>
      </c>
      <c r="BH160" s="113">
        <f t="shared" si="27"/>
        <v>0</v>
      </c>
      <c r="BI160" s="113">
        <f t="shared" si="28"/>
        <v>0</v>
      </c>
      <c r="BJ160" s="17" t="s">
        <v>85</v>
      </c>
      <c r="BK160" s="113">
        <f t="shared" si="29"/>
        <v>0</v>
      </c>
      <c r="BL160" s="17" t="s">
        <v>270</v>
      </c>
      <c r="BM160" s="207" t="s">
        <v>390</v>
      </c>
    </row>
    <row r="161" spans="1:65" s="2" customFormat="1" ht="24.2" customHeight="1">
      <c r="A161" s="35"/>
      <c r="B161" s="36"/>
      <c r="C161" s="246" t="s">
        <v>391</v>
      </c>
      <c r="D161" s="246" t="s">
        <v>201</v>
      </c>
      <c r="E161" s="247" t="s">
        <v>392</v>
      </c>
      <c r="F161" s="248" t="s">
        <v>393</v>
      </c>
      <c r="G161" s="249" t="s">
        <v>184</v>
      </c>
      <c r="H161" s="250">
        <v>1</v>
      </c>
      <c r="I161" s="251"/>
      <c r="J161" s="252">
        <f t="shared" si="20"/>
        <v>0</v>
      </c>
      <c r="K161" s="248" t="s">
        <v>274</v>
      </c>
      <c r="L161" s="253"/>
      <c r="M161" s="254" t="s">
        <v>1</v>
      </c>
      <c r="N161" s="255" t="s">
        <v>42</v>
      </c>
      <c r="O161" s="72"/>
      <c r="P161" s="205">
        <f t="shared" si="21"/>
        <v>0</v>
      </c>
      <c r="Q161" s="205">
        <v>0</v>
      </c>
      <c r="R161" s="205">
        <f t="shared" si="22"/>
        <v>0</v>
      </c>
      <c r="S161" s="205">
        <v>0</v>
      </c>
      <c r="T161" s="206">
        <f t="shared" si="23"/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07" t="s">
        <v>275</v>
      </c>
      <c r="AT161" s="207" t="s">
        <v>201</v>
      </c>
      <c r="AU161" s="207" t="s">
        <v>85</v>
      </c>
      <c r="AY161" s="17" t="s">
        <v>136</v>
      </c>
      <c r="BE161" s="113">
        <f t="shared" si="24"/>
        <v>0</v>
      </c>
      <c r="BF161" s="113">
        <f t="shared" si="25"/>
        <v>0</v>
      </c>
      <c r="BG161" s="113">
        <f t="shared" si="26"/>
        <v>0</v>
      </c>
      <c r="BH161" s="113">
        <f t="shared" si="27"/>
        <v>0</v>
      </c>
      <c r="BI161" s="113">
        <f t="shared" si="28"/>
        <v>0</v>
      </c>
      <c r="BJ161" s="17" t="s">
        <v>85</v>
      </c>
      <c r="BK161" s="113">
        <f t="shared" si="29"/>
        <v>0</v>
      </c>
      <c r="BL161" s="17" t="s">
        <v>275</v>
      </c>
      <c r="BM161" s="207" t="s">
        <v>394</v>
      </c>
    </row>
    <row r="162" spans="1:65" s="2" customFormat="1" ht="14.45" customHeight="1">
      <c r="A162" s="35"/>
      <c r="B162" s="36"/>
      <c r="C162" s="196" t="s">
        <v>395</v>
      </c>
      <c r="D162" s="196" t="s">
        <v>138</v>
      </c>
      <c r="E162" s="197" t="s">
        <v>396</v>
      </c>
      <c r="F162" s="198" t="s">
        <v>397</v>
      </c>
      <c r="G162" s="199" t="s">
        <v>184</v>
      </c>
      <c r="H162" s="200">
        <v>6</v>
      </c>
      <c r="I162" s="201"/>
      <c r="J162" s="202">
        <f t="shared" si="20"/>
        <v>0</v>
      </c>
      <c r="K162" s="198" t="s">
        <v>269</v>
      </c>
      <c r="L162" s="38"/>
      <c r="M162" s="203" t="s">
        <v>1</v>
      </c>
      <c r="N162" s="204" t="s">
        <v>42</v>
      </c>
      <c r="O162" s="72"/>
      <c r="P162" s="205">
        <f t="shared" si="21"/>
        <v>0</v>
      </c>
      <c r="Q162" s="205">
        <v>0</v>
      </c>
      <c r="R162" s="205">
        <f t="shared" si="22"/>
        <v>0</v>
      </c>
      <c r="S162" s="205">
        <v>0</v>
      </c>
      <c r="T162" s="206">
        <f t="shared" si="23"/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07" t="s">
        <v>270</v>
      </c>
      <c r="AT162" s="207" t="s">
        <v>138</v>
      </c>
      <c r="AU162" s="207" t="s">
        <v>85</v>
      </c>
      <c r="AY162" s="17" t="s">
        <v>136</v>
      </c>
      <c r="BE162" s="113">
        <f t="shared" si="24"/>
        <v>0</v>
      </c>
      <c r="BF162" s="113">
        <f t="shared" si="25"/>
        <v>0</v>
      </c>
      <c r="BG162" s="113">
        <f t="shared" si="26"/>
        <v>0</v>
      </c>
      <c r="BH162" s="113">
        <f t="shared" si="27"/>
        <v>0</v>
      </c>
      <c r="BI162" s="113">
        <f t="shared" si="28"/>
        <v>0</v>
      </c>
      <c r="BJ162" s="17" t="s">
        <v>85</v>
      </c>
      <c r="BK162" s="113">
        <f t="shared" si="29"/>
        <v>0</v>
      </c>
      <c r="BL162" s="17" t="s">
        <v>270</v>
      </c>
      <c r="BM162" s="207" t="s">
        <v>398</v>
      </c>
    </row>
    <row r="163" spans="1:65" s="2" customFormat="1" ht="24.2" customHeight="1">
      <c r="A163" s="35"/>
      <c r="B163" s="36"/>
      <c r="C163" s="196" t="s">
        <v>399</v>
      </c>
      <c r="D163" s="196" t="s">
        <v>138</v>
      </c>
      <c r="E163" s="197" t="s">
        <v>400</v>
      </c>
      <c r="F163" s="198" t="s">
        <v>401</v>
      </c>
      <c r="G163" s="199" t="s">
        <v>184</v>
      </c>
      <c r="H163" s="200">
        <v>6</v>
      </c>
      <c r="I163" s="201"/>
      <c r="J163" s="202">
        <f t="shared" si="20"/>
        <v>0</v>
      </c>
      <c r="K163" s="198" t="s">
        <v>269</v>
      </c>
      <c r="L163" s="38"/>
      <c r="M163" s="203" t="s">
        <v>1</v>
      </c>
      <c r="N163" s="204" t="s">
        <v>42</v>
      </c>
      <c r="O163" s="72"/>
      <c r="P163" s="205">
        <f t="shared" si="21"/>
        <v>0</v>
      </c>
      <c r="Q163" s="205">
        <v>0</v>
      </c>
      <c r="R163" s="205">
        <f t="shared" si="22"/>
        <v>0</v>
      </c>
      <c r="S163" s="205">
        <v>0</v>
      </c>
      <c r="T163" s="206">
        <f t="shared" si="23"/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07" t="s">
        <v>270</v>
      </c>
      <c r="AT163" s="207" t="s">
        <v>138</v>
      </c>
      <c r="AU163" s="207" t="s">
        <v>85</v>
      </c>
      <c r="AY163" s="17" t="s">
        <v>136</v>
      </c>
      <c r="BE163" s="113">
        <f t="shared" si="24"/>
        <v>0</v>
      </c>
      <c r="BF163" s="113">
        <f t="shared" si="25"/>
        <v>0</v>
      </c>
      <c r="BG163" s="113">
        <f t="shared" si="26"/>
        <v>0</v>
      </c>
      <c r="BH163" s="113">
        <f t="shared" si="27"/>
        <v>0</v>
      </c>
      <c r="BI163" s="113">
        <f t="shared" si="28"/>
        <v>0</v>
      </c>
      <c r="BJ163" s="17" t="s">
        <v>85</v>
      </c>
      <c r="BK163" s="113">
        <f t="shared" si="29"/>
        <v>0</v>
      </c>
      <c r="BL163" s="17" t="s">
        <v>270</v>
      </c>
      <c r="BM163" s="207" t="s">
        <v>402</v>
      </c>
    </row>
    <row r="164" spans="1:65" s="2" customFormat="1" ht="24.2" customHeight="1">
      <c r="A164" s="35"/>
      <c r="B164" s="36"/>
      <c r="C164" s="196" t="s">
        <v>403</v>
      </c>
      <c r="D164" s="196" t="s">
        <v>138</v>
      </c>
      <c r="E164" s="197" t="s">
        <v>404</v>
      </c>
      <c r="F164" s="198" t="s">
        <v>405</v>
      </c>
      <c r="G164" s="199" t="s">
        <v>184</v>
      </c>
      <c r="H164" s="200">
        <v>6</v>
      </c>
      <c r="I164" s="201"/>
      <c r="J164" s="202">
        <f t="shared" si="20"/>
        <v>0</v>
      </c>
      <c r="K164" s="198" t="s">
        <v>269</v>
      </c>
      <c r="L164" s="38"/>
      <c r="M164" s="203" t="s">
        <v>1</v>
      </c>
      <c r="N164" s="204" t="s">
        <v>42</v>
      </c>
      <c r="O164" s="72"/>
      <c r="P164" s="205">
        <f t="shared" si="21"/>
        <v>0</v>
      </c>
      <c r="Q164" s="205">
        <v>0</v>
      </c>
      <c r="R164" s="205">
        <f t="shared" si="22"/>
        <v>0</v>
      </c>
      <c r="S164" s="205">
        <v>0</v>
      </c>
      <c r="T164" s="206">
        <f t="shared" si="23"/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07" t="s">
        <v>270</v>
      </c>
      <c r="AT164" s="207" t="s">
        <v>138</v>
      </c>
      <c r="AU164" s="207" t="s">
        <v>85</v>
      </c>
      <c r="AY164" s="17" t="s">
        <v>136</v>
      </c>
      <c r="BE164" s="113">
        <f t="shared" si="24"/>
        <v>0</v>
      </c>
      <c r="BF164" s="113">
        <f t="shared" si="25"/>
        <v>0</v>
      </c>
      <c r="BG164" s="113">
        <f t="shared" si="26"/>
        <v>0</v>
      </c>
      <c r="BH164" s="113">
        <f t="shared" si="27"/>
        <v>0</v>
      </c>
      <c r="BI164" s="113">
        <f t="shared" si="28"/>
        <v>0</v>
      </c>
      <c r="BJ164" s="17" t="s">
        <v>85</v>
      </c>
      <c r="BK164" s="113">
        <f t="shared" si="29"/>
        <v>0</v>
      </c>
      <c r="BL164" s="17" t="s">
        <v>270</v>
      </c>
      <c r="BM164" s="207" t="s">
        <v>406</v>
      </c>
    </row>
    <row r="165" spans="1:65" s="2" customFormat="1" ht="14.45" customHeight="1">
      <c r="A165" s="35"/>
      <c r="B165" s="36"/>
      <c r="C165" s="196" t="s">
        <v>407</v>
      </c>
      <c r="D165" s="196" t="s">
        <v>138</v>
      </c>
      <c r="E165" s="197" t="s">
        <v>408</v>
      </c>
      <c r="F165" s="198" t="s">
        <v>409</v>
      </c>
      <c r="G165" s="199" t="s">
        <v>184</v>
      </c>
      <c r="H165" s="200">
        <v>1</v>
      </c>
      <c r="I165" s="201"/>
      <c r="J165" s="202">
        <f t="shared" si="20"/>
        <v>0</v>
      </c>
      <c r="K165" s="198" t="s">
        <v>269</v>
      </c>
      <c r="L165" s="38"/>
      <c r="M165" s="203" t="s">
        <v>1</v>
      </c>
      <c r="N165" s="204" t="s">
        <v>42</v>
      </c>
      <c r="O165" s="72"/>
      <c r="P165" s="205">
        <f t="shared" si="21"/>
        <v>0</v>
      </c>
      <c r="Q165" s="205">
        <v>0</v>
      </c>
      <c r="R165" s="205">
        <f t="shared" si="22"/>
        <v>0</v>
      </c>
      <c r="S165" s="205">
        <v>0</v>
      </c>
      <c r="T165" s="206">
        <f t="shared" si="23"/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07" t="s">
        <v>270</v>
      </c>
      <c r="AT165" s="207" t="s">
        <v>138</v>
      </c>
      <c r="AU165" s="207" t="s">
        <v>85</v>
      </c>
      <c r="AY165" s="17" t="s">
        <v>136</v>
      </c>
      <c r="BE165" s="113">
        <f t="shared" si="24"/>
        <v>0</v>
      </c>
      <c r="BF165" s="113">
        <f t="shared" si="25"/>
        <v>0</v>
      </c>
      <c r="BG165" s="113">
        <f t="shared" si="26"/>
        <v>0</v>
      </c>
      <c r="BH165" s="113">
        <f t="shared" si="27"/>
        <v>0</v>
      </c>
      <c r="BI165" s="113">
        <f t="shared" si="28"/>
        <v>0</v>
      </c>
      <c r="BJ165" s="17" t="s">
        <v>85</v>
      </c>
      <c r="BK165" s="113">
        <f t="shared" si="29"/>
        <v>0</v>
      </c>
      <c r="BL165" s="17" t="s">
        <v>270</v>
      </c>
      <c r="BM165" s="207" t="s">
        <v>410</v>
      </c>
    </row>
    <row r="166" spans="1:65" s="2" customFormat="1" ht="14.45" customHeight="1">
      <c r="A166" s="35"/>
      <c r="B166" s="36"/>
      <c r="C166" s="196" t="s">
        <v>411</v>
      </c>
      <c r="D166" s="196" t="s">
        <v>138</v>
      </c>
      <c r="E166" s="197" t="s">
        <v>412</v>
      </c>
      <c r="F166" s="198" t="s">
        <v>413</v>
      </c>
      <c r="G166" s="199" t="s">
        <v>141</v>
      </c>
      <c r="H166" s="200">
        <v>3.65</v>
      </c>
      <c r="I166" s="201"/>
      <c r="J166" s="202">
        <f t="shared" si="20"/>
        <v>0</v>
      </c>
      <c r="K166" s="198" t="s">
        <v>269</v>
      </c>
      <c r="L166" s="38"/>
      <c r="M166" s="203" t="s">
        <v>1</v>
      </c>
      <c r="N166" s="204" t="s">
        <v>42</v>
      </c>
      <c r="O166" s="72"/>
      <c r="P166" s="205">
        <f t="shared" si="21"/>
        <v>0</v>
      </c>
      <c r="Q166" s="205">
        <v>0</v>
      </c>
      <c r="R166" s="205">
        <f t="shared" si="22"/>
        <v>0</v>
      </c>
      <c r="S166" s="205">
        <v>0</v>
      </c>
      <c r="T166" s="206">
        <f t="shared" si="23"/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07" t="s">
        <v>143</v>
      </c>
      <c r="AT166" s="207" t="s">
        <v>138</v>
      </c>
      <c r="AU166" s="207" t="s">
        <v>85</v>
      </c>
      <c r="AY166" s="17" t="s">
        <v>136</v>
      </c>
      <c r="BE166" s="113">
        <f t="shared" si="24"/>
        <v>0</v>
      </c>
      <c r="BF166" s="113">
        <f t="shared" si="25"/>
        <v>0</v>
      </c>
      <c r="BG166" s="113">
        <f t="shared" si="26"/>
        <v>0</v>
      </c>
      <c r="BH166" s="113">
        <f t="shared" si="27"/>
        <v>0</v>
      </c>
      <c r="BI166" s="113">
        <f t="shared" si="28"/>
        <v>0</v>
      </c>
      <c r="BJ166" s="17" t="s">
        <v>85</v>
      </c>
      <c r="BK166" s="113">
        <f t="shared" si="29"/>
        <v>0</v>
      </c>
      <c r="BL166" s="17" t="s">
        <v>143</v>
      </c>
      <c r="BM166" s="207" t="s">
        <v>414</v>
      </c>
    </row>
    <row r="167" spans="1:65" s="13" customFormat="1" ht="11.25">
      <c r="B167" s="208"/>
      <c r="C167" s="209"/>
      <c r="D167" s="210" t="s">
        <v>145</v>
      </c>
      <c r="E167" s="211" t="s">
        <v>1</v>
      </c>
      <c r="F167" s="212" t="s">
        <v>415</v>
      </c>
      <c r="G167" s="209"/>
      <c r="H167" s="213">
        <v>3.65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145</v>
      </c>
      <c r="AU167" s="219" t="s">
        <v>85</v>
      </c>
      <c r="AV167" s="13" t="s">
        <v>87</v>
      </c>
      <c r="AW167" s="13" t="s">
        <v>31</v>
      </c>
      <c r="AX167" s="13" t="s">
        <v>85</v>
      </c>
      <c r="AY167" s="219" t="s">
        <v>136</v>
      </c>
    </row>
    <row r="168" spans="1:65" s="2" customFormat="1" ht="24.2" customHeight="1">
      <c r="A168" s="35"/>
      <c r="B168" s="36"/>
      <c r="C168" s="246" t="s">
        <v>416</v>
      </c>
      <c r="D168" s="246" t="s">
        <v>201</v>
      </c>
      <c r="E168" s="247" t="s">
        <v>417</v>
      </c>
      <c r="F168" s="248" t="s">
        <v>418</v>
      </c>
      <c r="G168" s="249" t="s">
        <v>153</v>
      </c>
      <c r="H168" s="250">
        <v>7.665</v>
      </c>
      <c r="I168" s="251"/>
      <c r="J168" s="252">
        <f>ROUND(I168*H168,2)</f>
        <v>0</v>
      </c>
      <c r="K168" s="248" t="s">
        <v>274</v>
      </c>
      <c r="L168" s="253"/>
      <c r="M168" s="254" t="s">
        <v>1</v>
      </c>
      <c r="N168" s="255" t="s">
        <v>42</v>
      </c>
      <c r="O168" s="72"/>
      <c r="P168" s="205">
        <f>O168*H168</f>
        <v>0</v>
      </c>
      <c r="Q168" s="205">
        <v>1</v>
      </c>
      <c r="R168" s="205">
        <f>Q168*H168</f>
        <v>7.665</v>
      </c>
      <c r="S168" s="205">
        <v>0</v>
      </c>
      <c r="T168" s="206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07" t="s">
        <v>176</v>
      </c>
      <c r="AT168" s="207" t="s">
        <v>201</v>
      </c>
      <c r="AU168" s="207" t="s">
        <v>85</v>
      </c>
      <c r="AY168" s="17" t="s">
        <v>136</v>
      </c>
      <c r="BE168" s="113">
        <f>IF(N168="základní",J168,0)</f>
        <v>0</v>
      </c>
      <c r="BF168" s="113">
        <f>IF(N168="snížená",J168,0)</f>
        <v>0</v>
      </c>
      <c r="BG168" s="113">
        <f>IF(N168="zákl. přenesená",J168,0)</f>
        <v>0</v>
      </c>
      <c r="BH168" s="113">
        <f>IF(N168="sníž. přenesená",J168,0)</f>
        <v>0</v>
      </c>
      <c r="BI168" s="113">
        <f>IF(N168="nulová",J168,0)</f>
        <v>0</v>
      </c>
      <c r="BJ168" s="17" t="s">
        <v>85</v>
      </c>
      <c r="BK168" s="113">
        <f>ROUND(I168*H168,2)</f>
        <v>0</v>
      </c>
      <c r="BL168" s="17" t="s">
        <v>143</v>
      </c>
      <c r="BM168" s="207" t="s">
        <v>419</v>
      </c>
    </row>
    <row r="169" spans="1:65" s="13" customFormat="1" ht="11.25">
      <c r="B169" s="208"/>
      <c r="C169" s="209"/>
      <c r="D169" s="210" t="s">
        <v>145</v>
      </c>
      <c r="E169" s="211" t="s">
        <v>1</v>
      </c>
      <c r="F169" s="212" t="s">
        <v>420</v>
      </c>
      <c r="G169" s="209"/>
      <c r="H169" s="213">
        <v>7.665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145</v>
      </c>
      <c r="AU169" s="219" t="s">
        <v>85</v>
      </c>
      <c r="AV169" s="13" t="s">
        <v>87</v>
      </c>
      <c r="AW169" s="13" t="s">
        <v>31</v>
      </c>
      <c r="AX169" s="13" t="s">
        <v>85</v>
      </c>
      <c r="AY169" s="219" t="s">
        <v>136</v>
      </c>
    </row>
    <row r="170" spans="1:65" s="2" customFormat="1" ht="37.9" customHeight="1">
      <c r="A170" s="35"/>
      <c r="B170" s="36"/>
      <c r="C170" s="196" t="s">
        <v>421</v>
      </c>
      <c r="D170" s="196" t="s">
        <v>138</v>
      </c>
      <c r="E170" s="197" t="s">
        <v>422</v>
      </c>
      <c r="F170" s="198" t="s">
        <v>423</v>
      </c>
      <c r="G170" s="199" t="s">
        <v>184</v>
      </c>
      <c r="H170" s="200">
        <v>1</v>
      </c>
      <c r="I170" s="201"/>
      <c r="J170" s="202">
        <f t="shared" ref="J170:J183" si="30">ROUND(I170*H170,2)</f>
        <v>0</v>
      </c>
      <c r="K170" s="198" t="s">
        <v>269</v>
      </c>
      <c r="L170" s="38"/>
      <c r="M170" s="203" t="s">
        <v>1</v>
      </c>
      <c r="N170" s="204" t="s">
        <v>42</v>
      </c>
      <c r="O170" s="72"/>
      <c r="P170" s="205">
        <f t="shared" ref="P170:P183" si="31">O170*H170</f>
        <v>0</v>
      </c>
      <c r="Q170" s="205">
        <v>0</v>
      </c>
      <c r="R170" s="205">
        <f t="shared" ref="R170:R183" si="32">Q170*H170</f>
        <v>0</v>
      </c>
      <c r="S170" s="205">
        <v>0</v>
      </c>
      <c r="T170" s="206">
        <f t="shared" ref="T170:T183" si="33"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07" t="s">
        <v>270</v>
      </c>
      <c r="AT170" s="207" t="s">
        <v>138</v>
      </c>
      <c r="AU170" s="207" t="s">
        <v>85</v>
      </c>
      <c r="AY170" s="17" t="s">
        <v>136</v>
      </c>
      <c r="BE170" s="113">
        <f t="shared" ref="BE170:BE183" si="34">IF(N170="základní",J170,0)</f>
        <v>0</v>
      </c>
      <c r="BF170" s="113">
        <f t="shared" ref="BF170:BF183" si="35">IF(N170="snížená",J170,0)</f>
        <v>0</v>
      </c>
      <c r="BG170" s="113">
        <f t="shared" ref="BG170:BG183" si="36">IF(N170="zákl. přenesená",J170,0)</f>
        <v>0</v>
      </c>
      <c r="BH170" s="113">
        <f t="shared" ref="BH170:BH183" si="37">IF(N170="sníž. přenesená",J170,0)</f>
        <v>0</v>
      </c>
      <c r="BI170" s="113">
        <f t="shared" ref="BI170:BI183" si="38">IF(N170="nulová",J170,0)</f>
        <v>0</v>
      </c>
      <c r="BJ170" s="17" t="s">
        <v>85</v>
      </c>
      <c r="BK170" s="113">
        <f t="shared" ref="BK170:BK183" si="39">ROUND(I170*H170,2)</f>
        <v>0</v>
      </c>
      <c r="BL170" s="17" t="s">
        <v>270</v>
      </c>
      <c r="BM170" s="207" t="s">
        <v>424</v>
      </c>
    </row>
    <row r="171" spans="1:65" s="2" customFormat="1" ht="24.2" customHeight="1">
      <c r="A171" s="35"/>
      <c r="B171" s="36"/>
      <c r="C171" s="196" t="s">
        <v>425</v>
      </c>
      <c r="D171" s="196" t="s">
        <v>138</v>
      </c>
      <c r="E171" s="197" t="s">
        <v>426</v>
      </c>
      <c r="F171" s="198" t="s">
        <v>427</v>
      </c>
      <c r="G171" s="199" t="s">
        <v>184</v>
      </c>
      <c r="H171" s="200">
        <v>1</v>
      </c>
      <c r="I171" s="201"/>
      <c r="J171" s="202">
        <f t="shared" si="30"/>
        <v>0</v>
      </c>
      <c r="K171" s="198" t="s">
        <v>269</v>
      </c>
      <c r="L171" s="38"/>
      <c r="M171" s="203" t="s">
        <v>1</v>
      </c>
      <c r="N171" s="204" t="s">
        <v>42</v>
      </c>
      <c r="O171" s="72"/>
      <c r="P171" s="205">
        <f t="shared" si="31"/>
        <v>0</v>
      </c>
      <c r="Q171" s="205">
        <v>0</v>
      </c>
      <c r="R171" s="205">
        <f t="shared" si="32"/>
        <v>0</v>
      </c>
      <c r="S171" s="205">
        <v>0</v>
      </c>
      <c r="T171" s="206">
        <f t="shared" si="33"/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07" t="s">
        <v>270</v>
      </c>
      <c r="AT171" s="207" t="s">
        <v>138</v>
      </c>
      <c r="AU171" s="207" t="s">
        <v>85</v>
      </c>
      <c r="AY171" s="17" t="s">
        <v>136</v>
      </c>
      <c r="BE171" s="113">
        <f t="shared" si="34"/>
        <v>0</v>
      </c>
      <c r="BF171" s="113">
        <f t="shared" si="35"/>
        <v>0</v>
      </c>
      <c r="BG171" s="113">
        <f t="shared" si="36"/>
        <v>0</v>
      </c>
      <c r="BH171" s="113">
        <f t="shared" si="37"/>
        <v>0</v>
      </c>
      <c r="BI171" s="113">
        <f t="shared" si="38"/>
        <v>0</v>
      </c>
      <c r="BJ171" s="17" t="s">
        <v>85</v>
      </c>
      <c r="BK171" s="113">
        <f t="shared" si="39"/>
        <v>0</v>
      </c>
      <c r="BL171" s="17" t="s">
        <v>270</v>
      </c>
      <c r="BM171" s="207" t="s">
        <v>428</v>
      </c>
    </row>
    <row r="172" spans="1:65" s="2" customFormat="1" ht="24.2" customHeight="1">
      <c r="A172" s="35"/>
      <c r="B172" s="36"/>
      <c r="C172" s="196" t="s">
        <v>429</v>
      </c>
      <c r="D172" s="196" t="s">
        <v>138</v>
      </c>
      <c r="E172" s="197" t="s">
        <v>430</v>
      </c>
      <c r="F172" s="198" t="s">
        <v>431</v>
      </c>
      <c r="G172" s="199" t="s">
        <v>184</v>
      </c>
      <c r="H172" s="200">
        <v>3</v>
      </c>
      <c r="I172" s="201"/>
      <c r="J172" s="202">
        <f t="shared" si="30"/>
        <v>0</v>
      </c>
      <c r="K172" s="198" t="s">
        <v>269</v>
      </c>
      <c r="L172" s="38"/>
      <c r="M172" s="203" t="s">
        <v>1</v>
      </c>
      <c r="N172" s="204" t="s">
        <v>42</v>
      </c>
      <c r="O172" s="72"/>
      <c r="P172" s="205">
        <f t="shared" si="31"/>
        <v>0</v>
      </c>
      <c r="Q172" s="205">
        <v>0</v>
      </c>
      <c r="R172" s="205">
        <f t="shared" si="32"/>
        <v>0</v>
      </c>
      <c r="S172" s="205">
        <v>0</v>
      </c>
      <c r="T172" s="206">
        <f t="shared" si="33"/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07" t="s">
        <v>270</v>
      </c>
      <c r="AT172" s="207" t="s">
        <v>138</v>
      </c>
      <c r="AU172" s="207" t="s">
        <v>85</v>
      </c>
      <c r="AY172" s="17" t="s">
        <v>136</v>
      </c>
      <c r="BE172" s="113">
        <f t="shared" si="34"/>
        <v>0</v>
      </c>
      <c r="BF172" s="113">
        <f t="shared" si="35"/>
        <v>0</v>
      </c>
      <c r="BG172" s="113">
        <f t="shared" si="36"/>
        <v>0</v>
      </c>
      <c r="BH172" s="113">
        <f t="shared" si="37"/>
        <v>0</v>
      </c>
      <c r="BI172" s="113">
        <f t="shared" si="38"/>
        <v>0</v>
      </c>
      <c r="BJ172" s="17" t="s">
        <v>85</v>
      </c>
      <c r="BK172" s="113">
        <f t="shared" si="39"/>
        <v>0</v>
      </c>
      <c r="BL172" s="17" t="s">
        <v>270</v>
      </c>
      <c r="BM172" s="207" t="s">
        <v>432</v>
      </c>
    </row>
    <row r="173" spans="1:65" s="2" customFormat="1" ht="14.45" customHeight="1">
      <c r="A173" s="35"/>
      <c r="B173" s="36"/>
      <c r="C173" s="196" t="s">
        <v>433</v>
      </c>
      <c r="D173" s="196" t="s">
        <v>138</v>
      </c>
      <c r="E173" s="197" t="s">
        <v>434</v>
      </c>
      <c r="F173" s="198" t="s">
        <v>435</v>
      </c>
      <c r="G173" s="199" t="s">
        <v>436</v>
      </c>
      <c r="H173" s="200">
        <v>32</v>
      </c>
      <c r="I173" s="201"/>
      <c r="J173" s="202">
        <f t="shared" si="30"/>
        <v>0</v>
      </c>
      <c r="K173" s="198" t="s">
        <v>269</v>
      </c>
      <c r="L173" s="38"/>
      <c r="M173" s="203" t="s">
        <v>1</v>
      </c>
      <c r="N173" s="204" t="s">
        <v>42</v>
      </c>
      <c r="O173" s="72"/>
      <c r="P173" s="205">
        <f t="shared" si="31"/>
        <v>0</v>
      </c>
      <c r="Q173" s="205">
        <v>0</v>
      </c>
      <c r="R173" s="205">
        <f t="shared" si="32"/>
        <v>0</v>
      </c>
      <c r="S173" s="205">
        <v>0</v>
      </c>
      <c r="T173" s="206">
        <f t="shared" si="33"/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07" t="s">
        <v>270</v>
      </c>
      <c r="AT173" s="207" t="s">
        <v>138</v>
      </c>
      <c r="AU173" s="207" t="s">
        <v>85</v>
      </c>
      <c r="AY173" s="17" t="s">
        <v>136</v>
      </c>
      <c r="BE173" s="113">
        <f t="shared" si="34"/>
        <v>0</v>
      </c>
      <c r="BF173" s="113">
        <f t="shared" si="35"/>
        <v>0</v>
      </c>
      <c r="BG173" s="113">
        <f t="shared" si="36"/>
        <v>0</v>
      </c>
      <c r="BH173" s="113">
        <f t="shared" si="37"/>
        <v>0</v>
      </c>
      <c r="BI173" s="113">
        <f t="shared" si="38"/>
        <v>0</v>
      </c>
      <c r="BJ173" s="17" t="s">
        <v>85</v>
      </c>
      <c r="BK173" s="113">
        <f t="shared" si="39"/>
        <v>0</v>
      </c>
      <c r="BL173" s="17" t="s">
        <v>270</v>
      </c>
      <c r="BM173" s="207" t="s">
        <v>437</v>
      </c>
    </row>
    <row r="174" spans="1:65" s="2" customFormat="1" ht="24.2" customHeight="1">
      <c r="A174" s="35"/>
      <c r="B174" s="36"/>
      <c r="C174" s="196" t="s">
        <v>438</v>
      </c>
      <c r="D174" s="196" t="s">
        <v>138</v>
      </c>
      <c r="E174" s="197" t="s">
        <v>439</v>
      </c>
      <c r="F174" s="198" t="s">
        <v>440</v>
      </c>
      <c r="G174" s="199" t="s">
        <v>436</v>
      </c>
      <c r="H174" s="200">
        <v>32</v>
      </c>
      <c r="I174" s="201"/>
      <c r="J174" s="202">
        <f t="shared" si="30"/>
        <v>0</v>
      </c>
      <c r="K174" s="198" t="s">
        <v>269</v>
      </c>
      <c r="L174" s="38"/>
      <c r="M174" s="203" t="s">
        <v>1</v>
      </c>
      <c r="N174" s="204" t="s">
        <v>42</v>
      </c>
      <c r="O174" s="72"/>
      <c r="P174" s="205">
        <f t="shared" si="31"/>
        <v>0</v>
      </c>
      <c r="Q174" s="205">
        <v>0</v>
      </c>
      <c r="R174" s="205">
        <f t="shared" si="32"/>
        <v>0</v>
      </c>
      <c r="S174" s="205">
        <v>0</v>
      </c>
      <c r="T174" s="206">
        <f t="shared" si="33"/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07" t="s">
        <v>270</v>
      </c>
      <c r="AT174" s="207" t="s">
        <v>138</v>
      </c>
      <c r="AU174" s="207" t="s">
        <v>85</v>
      </c>
      <c r="AY174" s="17" t="s">
        <v>136</v>
      </c>
      <c r="BE174" s="113">
        <f t="shared" si="34"/>
        <v>0</v>
      </c>
      <c r="BF174" s="113">
        <f t="shared" si="35"/>
        <v>0</v>
      </c>
      <c r="BG174" s="113">
        <f t="shared" si="36"/>
        <v>0</v>
      </c>
      <c r="BH174" s="113">
        <f t="shared" si="37"/>
        <v>0</v>
      </c>
      <c r="BI174" s="113">
        <f t="shared" si="38"/>
        <v>0</v>
      </c>
      <c r="BJ174" s="17" t="s">
        <v>85</v>
      </c>
      <c r="BK174" s="113">
        <f t="shared" si="39"/>
        <v>0</v>
      </c>
      <c r="BL174" s="17" t="s">
        <v>270</v>
      </c>
      <c r="BM174" s="207" t="s">
        <v>441</v>
      </c>
    </row>
    <row r="175" spans="1:65" s="2" customFormat="1" ht="37.9" customHeight="1">
      <c r="A175" s="35"/>
      <c r="B175" s="36"/>
      <c r="C175" s="246" t="s">
        <v>442</v>
      </c>
      <c r="D175" s="246" t="s">
        <v>201</v>
      </c>
      <c r="E175" s="247" t="s">
        <v>443</v>
      </c>
      <c r="F175" s="248" t="s">
        <v>444</v>
      </c>
      <c r="G175" s="249" t="s">
        <v>184</v>
      </c>
      <c r="H175" s="250">
        <v>2</v>
      </c>
      <c r="I175" s="251"/>
      <c r="J175" s="252">
        <f t="shared" si="30"/>
        <v>0</v>
      </c>
      <c r="K175" s="248" t="s">
        <v>274</v>
      </c>
      <c r="L175" s="253"/>
      <c r="M175" s="254" t="s">
        <v>1</v>
      </c>
      <c r="N175" s="255" t="s">
        <v>42</v>
      </c>
      <c r="O175" s="72"/>
      <c r="P175" s="205">
        <f t="shared" si="31"/>
        <v>0</v>
      </c>
      <c r="Q175" s="205">
        <v>0</v>
      </c>
      <c r="R175" s="205">
        <f t="shared" si="32"/>
        <v>0</v>
      </c>
      <c r="S175" s="205">
        <v>0</v>
      </c>
      <c r="T175" s="206">
        <f t="shared" si="33"/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07" t="s">
        <v>270</v>
      </c>
      <c r="AT175" s="207" t="s">
        <v>201</v>
      </c>
      <c r="AU175" s="207" t="s">
        <v>85</v>
      </c>
      <c r="AY175" s="17" t="s">
        <v>136</v>
      </c>
      <c r="BE175" s="113">
        <f t="shared" si="34"/>
        <v>0</v>
      </c>
      <c r="BF175" s="113">
        <f t="shared" si="35"/>
        <v>0</v>
      </c>
      <c r="BG175" s="113">
        <f t="shared" si="36"/>
        <v>0</v>
      </c>
      <c r="BH175" s="113">
        <f t="shared" si="37"/>
        <v>0</v>
      </c>
      <c r="BI175" s="113">
        <f t="shared" si="38"/>
        <v>0</v>
      </c>
      <c r="BJ175" s="17" t="s">
        <v>85</v>
      </c>
      <c r="BK175" s="113">
        <f t="shared" si="39"/>
        <v>0</v>
      </c>
      <c r="BL175" s="17" t="s">
        <v>270</v>
      </c>
      <c r="BM175" s="207" t="s">
        <v>445</v>
      </c>
    </row>
    <row r="176" spans="1:65" s="2" customFormat="1" ht="14.45" customHeight="1">
      <c r="A176" s="35"/>
      <c r="B176" s="36"/>
      <c r="C176" s="196" t="s">
        <v>446</v>
      </c>
      <c r="D176" s="196" t="s">
        <v>138</v>
      </c>
      <c r="E176" s="197" t="s">
        <v>447</v>
      </c>
      <c r="F176" s="198" t="s">
        <v>448</v>
      </c>
      <c r="G176" s="199" t="s">
        <v>436</v>
      </c>
      <c r="H176" s="200">
        <v>8</v>
      </c>
      <c r="I176" s="201"/>
      <c r="J176" s="202">
        <f t="shared" si="30"/>
        <v>0</v>
      </c>
      <c r="K176" s="198" t="s">
        <v>269</v>
      </c>
      <c r="L176" s="38"/>
      <c r="M176" s="203" t="s">
        <v>1</v>
      </c>
      <c r="N176" s="204" t="s">
        <v>42</v>
      </c>
      <c r="O176" s="72"/>
      <c r="P176" s="205">
        <f t="shared" si="31"/>
        <v>0</v>
      </c>
      <c r="Q176" s="205">
        <v>0</v>
      </c>
      <c r="R176" s="205">
        <f t="shared" si="32"/>
        <v>0</v>
      </c>
      <c r="S176" s="205">
        <v>0</v>
      </c>
      <c r="T176" s="206">
        <f t="shared" si="33"/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07" t="s">
        <v>270</v>
      </c>
      <c r="AT176" s="207" t="s">
        <v>138</v>
      </c>
      <c r="AU176" s="207" t="s">
        <v>85</v>
      </c>
      <c r="AY176" s="17" t="s">
        <v>136</v>
      </c>
      <c r="BE176" s="113">
        <f t="shared" si="34"/>
        <v>0</v>
      </c>
      <c r="BF176" s="113">
        <f t="shared" si="35"/>
        <v>0</v>
      </c>
      <c r="BG176" s="113">
        <f t="shared" si="36"/>
        <v>0</v>
      </c>
      <c r="BH176" s="113">
        <f t="shared" si="37"/>
        <v>0</v>
      </c>
      <c r="BI176" s="113">
        <f t="shared" si="38"/>
        <v>0</v>
      </c>
      <c r="BJ176" s="17" t="s">
        <v>85</v>
      </c>
      <c r="BK176" s="113">
        <f t="shared" si="39"/>
        <v>0</v>
      </c>
      <c r="BL176" s="17" t="s">
        <v>270</v>
      </c>
      <c r="BM176" s="207" t="s">
        <v>449</v>
      </c>
    </row>
    <row r="177" spans="1:65" s="2" customFormat="1" ht="14.45" customHeight="1">
      <c r="A177" s="35"/>
      <c r="B177" s="36"/>
      <c r="C177" s="196" t="s">
        <v>450</v>
      </c>
      <c r="D177" s="196" t="s">
        <v>138</v>
      </c>
      <c r="E177" s="197" t="s">
        <v>451</v>
      </c>
      <c r="F177" s="198" t="s">
        <v>452</v>
      </c>
      <c r="G177" s="199" t="s">
        <v>436</v>
      </c>
      <c r="H177" s="200">
        <v>4</v>
      </c>
      <c r="I177" s="201"/>
      <c r="J177" s="202">
        <f t="shared" si="30"/>
        <v>0</v>
      </c>
      <c r="K177" s="198" t="s">
        <v>269</v>
      </c>
      <c r="L177" s="38"/>
      <c r="M177" s="203" t="s">
        <v>1</v>
      </c>
      <c r="N177" s="204" t="s">
        <v>42</v>
      </c>
      <c r="O177" s="72"/>
      <c r="P177" s="205">
        <f t="shared" si="31"/>
        <v>0</v>
      </c>
      <c r="Q177" s="205">
        <v>0</v>
      </c>
      <c r="R177" s="205">
        <f t="shared" si="32"/>
        <v>0</v>
      </c>
      <c r="S177" s="205">
        <v>0</v>
      </c>
      <c r="T177" s="206">
        <f t="shared" si="33"/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07" t="s">
        <v>270</v>
      </c>
      <c r="AT177" s="207" t="s">
        <v>138</v>
      </c>
      <c r="AU177" s="207" t="s">
        <v>85</v>
      </c>
      <c r="AY177" s="17" t="s">
        <v>136</v>
      </c>
      <c r="BE177" s="113">
        <f t="shared" si="34"/>
        <v>0</v>
      </c>
      <c r="BF177" s="113">
        <f t="shared" si="35"/>
        <v>0</v>
      </c>
      <c r="BG177" s="113">
        <f t="shared" si="36"/>
        <v>0</v>
      </c>
      <c r="BH177" s="113">
        <f t="shared" si="37"/>
        <v>0</v>
      </c>
      <c r="BI177" s="113">
        <f t="shared" si="38"/>
        <v>0</v>
      </c>
      <c r="BJ177" s="17" t="s">
        <v>85</v>
      </c>
      <c r="BK177" s="113">
        <f t="shared" si="39"/>
        <v>0</v>
      </c>
      <c r="BL177" s="17" t="s">
        <v>270</v>
      </c>
      <c r="BM177" s="207" t="s">
        <v>453</v>
      </c>
    </row>
    <row r="178" spans="1:65" s="2" customFormat="1" ht="24.2" customHeight="1">
      <c r="A178" s="35"/>
      <c r="B178" s="36"/>
      <c r="C178" s="196" t="s">
        <v>454</v>
      </c>
      <c r="D178" s="196" t="s">
        <v>138</v>
      </c>
      <c r="E178" s="197" t="s">
        <v>455</v>
      </c>
      <c r="F178" s="198" t="s">
        <v>456</v>
      </c>
      <c r="G178" s="199" t="s">
        <v>436</v>
      </c>
      <c r="H178" s="200">
        <v>4</v>
      </c>
      <c r="I178" s="201"/>
      <c r="J178" s="202">
        <f t="shared" si="30"/>
        <v>0</v>
      </c>
      <c r="K178" s="198" t="s">
        <v>269</v>
      </c>
      <c r="L178" s="38"/>
      <c r="M178" s="203" t="s">
        <v>1</v>
      </c>
      <c r="N178" s="204" t="s">
        <v>42</v>
      </c>
      <c r="O178" s="72"/>
      <c r="P178" s="205">
        <f t="shared" si="31"/>
        <v>0</v>
      </c>
      <c r="Q178" s="205">
        <v>0</v>
      </c>
      <c r="R178" s="205">
        <f t="shared" si="32"/>
        <v>0</v>
      </c>
      <c r="S178" s="205">
        <v>0</v>
      </c>
      <c r="T178" s="206">
        <f t="shared" si="33"/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07" t="s">
        <v>270</v>
      </c>
      <c r="AT178" s="207" t="s">
        <v>138</v>
      </c>
      <c r="AU178" s="207" t="s">
        <v>85</v>
      </c>
      <c r="AY178" s="17" t="s">
        <v>136</v>
      </c>
      <c r="BE178" s="113">
        <f t="shared" si="34"/>
        <v>0</v>
      </c>
      <c r="BF178" s="113">
        <f t="shared" si="35"/>
        <v>0</v>
      </c>
      <c r="BG178" s="113">
        <f t="shared" si="36"/>
        <v>0</v>
      </c>
      <c r="BH178" s="113">
        <f t="shared" si="37"/>
        <v>0</v>
      </c>
      <c r="BI178" s="113">
        <f t="shared" si="38"/>
        <v>0</v>
      </c>
      <c r="BJ178" s="17" t="s">
        <v>85</v>
      </c>
      <c r="BK178" s="113">
        <f t="shared" si="39"/>
        <v>0</v>
      </c>
      <c r="BL178" s="17" t="s">
        <v>270</v>
      </c>
      <c r="BM178" s="207" t="s">
        <v>457</v>
      </c>
    </row>
    <row r="179" spans="1:65" s="2" customFormat="1" ht="24.2" customHeight="1">
      <c r="A179" s="35"/>
      <c r="B179" s="36"/>
      <c r="C179" s="196" t="s">
        <v>458</v>
      </c>
      <c r="D179" s="196" t="s">
        <v>138</v>
      </c>
      <c r="E179" s="197" t="s">
        <v>459</v>
      </c>
      <c r="F179" s="198" t="s">
        <v>460</v>
      </c>
      <c r="G179" s="199" t="s">
        <v>222</v>
      </c>
      <c r="H179" s="200">
        <v>12</v>
      </c>
      <c r="I179" s="201"/>
      <c r="J179" s="202">
        <f t="shared" si="30"/>
        <v>0</v>
      </c>
      <c r="K179" s="198" t="s">
        <v>269</v>
      </c>
      <c r="L179" s="38"/>
      <c r="M179" s="203" t="s">
        <v>1</v>
      </c>
      <c r="N179" s="204" t="s">
        <v>42</v>
      </c>
      <c r="O179" s="72"/>
      <c r="P179" s="205">
        <f t="shared" si="31"/>
        <v>0</v>
      </c>
      <c r="Q179" s="205">
        <v>0</v>
      </c>
      <c r="R179" s="205">
        <f t="shared" si="32"/>
        <v>0</v>
      </c>
      <c r="S179" s="205">
        <v>0</v>
      </c>
      <c r="T179" s="206">
        <f t="shared" si="33"/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07" t="s">
        <v>270</v>
      </c>
      <c r="AT179" s="207" t="s">
        <v>138</v>
      </c>
      <c r="AU179" s="207" t="s">
        <v>85</v>
      </c>
      <c r="AY179" s="17" t="s">
        <v>136</v>
      </c>
      <c r="BE179" s="113">
        <f t="shared" si="34"/>
        <v>0</v>
      </c>
      <c r="BF179" s="113">
        <f t="shared" si="35"/>
        <v>0</v>
      </c>
      <c r="BG179" s="113">
        <f t="shared" si="36"/>
        <v>0</v>
      </c>
      <c r="BH179" s="113">
        <f t="shared" si="37"/>
        <v>0</v>
      </c>
      <c r="BI179" s="113">
        <f t="shared" si="38"/>
        <v>0</v>
      </c>
      <c r="BJ179" s="17" t="s">
        <v>85</v>
      </c>
      <c r="BK179" s="113">
        <f t="shared" si="39"/>
        <v>0</v>
      </c>
      <c r="BL179" s="17" t="s">
        <v>270</v>
      </c>
      <c r="BM179" s="207" t="s">
        <v>461</v>
      </c>
    </row>
    <row r="180" spans="1:65" s="2" customFormat="1" ht="24.2" customHeight="1">
      <c r="A180" s="35"/>
      <c r="B180" s="36"/>
      <c r="C180" s="246" t="s">
        <v>462</v>
      </c>
      <c r="D180" s="246" t="s">
        <v>201</v>
      </c>
      <c r="E180" s="247" t="s">
        <v>463</v>
      </c>
      <c r="F180" s="248" t="s">
        <v>464</v>
      </c>
      <c r="G180" s="249" t="s">
        <v>184</v>
      </c>
      <c r="H180" s="250">
        <v>6</v>
      </c>
      <c r="I180" s="251"/>
      <c r="J180" s="252">
        <f t="shared" si="30"/>
        <v>0</v>
      </c>
      <c r="K180" s="248" t="s">
        <v>274</v>
      </c>
      <c r="L180" s="253"/>
      <c r="M180" s="254" t="s">
        <v>1</v>
      </c>
      <c r="N180" s="255" t="s">
        <v>42</v>
      </c>
      <c r="O180" s="72"/>
      <c r="P180" s="205">
        <f t="shared" si="31"/>
        <v>0</v>
      </c>
      <c r="Q180" s="205">
        <v>0</v>
      </c>
      <c r="R180" s="205">
        <f t="shared" si="32"/>
        <v>0</v>
      </c>
      <c r="S180" s="205">
        <v>0</v>
      </c>
      <c r="T180" s="206">
        <f t="shared" si="33"/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07" t="s">
        <v>275</v>
      </c>
      <c r="AT180" s="207" t="s">
        <v>201</v>
      </c>
      <c r="AU180" s="207" t="s">
        <v>85</v>
      </c>
      <c r="AY180" s="17" t="s">
        <v>136</v>
      </c>
      <c r="BE180" s="113">
        <f t="shared" si="34"/>
        <v>0</v>
      </c>
      <c r="BF180" s="113">
        <f t="shared" si="35"/>
        <v>0</v>
      </c>
      <c r="BG180" s="113">
        <f t="shared" si="36"/>
        <v>0</v>
      </c>
      <c r="BH180" s="113">
        <f t="shared" si="37"/>
        <v>0</v>
      </c>
      <c r="BI180" s="113">
        <f t="shared" si="38"/>
        <v>0</v>
      </c>
      <c r="BJ180" s="17" t="s">
        <v>85</v>
      </c>
      <c r="BK180" s="113">
        <f t="shared" si="39"/>
        <v>0</v>
      </c>
      <c r="BL180" s="17" t="s">
        <v>275</v>
      </c>
      <c r="BM180" s="207" t="s">
        <v>465</v>
      </c>
    </row>
    <row r="181" spans="1:65" s="2" customFormat="1" ht="24.2" customHeight="1">
      <c r="A181" s="35"/>
      <c r="B181" s="36"/>
      <c r="C181" s="196" t="s">
        <v>466</v>
      </c>
      <c r="D181" s="196" t="s">
        <v>138</v>
      </c>
      <c r="E181" s="197" t="s">
        <v>467</v>
      </c>
      <c r="F181" s="198" t="s">
        <v>369</v>
      </c>
      <c r="G181" s="199" t="s">
        <v>184</v>
      </c>
      <c r="H181" s="200">
        <v>10</v>
      </c>
      <c r="I181" s="201"/>
      <c r="J181" s="202">
        <f t="shared" si="30"/>
        <v>0</v>
      </c>
      <c r="K181" s="198" t="s">
        <v>269</v>
      </c>
      <c r="L181" s="38"/>
      <c r="M181" s="203" t="s">
        <v>1</v>
      </c>
      <c r="N181" s="204" t="s">
        <v>42</v>
      </c>
      <c r="O181" s="72"/>
      <c r="P181" s="205">
        <f t="shared" si="31"/>
        <v>0</v>
      </c>
      <c r="Q181" s="205">
        <v>0</v>
      </c>
      <c r="R181" s="205">
        <f t="shared" si="32"/>
        <v>0</v>
      </c>
      <c r="S181" s="205">
        <v>0</v>
      </c>
      <c r="T181" s="206">
        <f t="shared" si="33"/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07" t="s">
        <v>270</v>
      </c>
      <c r="AT181" s="207" t="s">
        <v>138</v>
      </c>
      <c r="AU181" s="207" t="s">
        <v>85</v>
      </c>
      <c r="AY181" s="17" t="s">
        <v>136</v>
      </c>
      <c r="BE181" s="113">
        <f t="shared" si="34"/>
        <v>0</v>
      </c>
      <c r="BF181" s="113">
        <f t="shared" si="35"/>
        <v>0</v>
      </c>
      <c r="BG181" s="113">
        <f t="shared" si="36"/>
        <v>0</v>
      </c>
      <c r="BH181" s="113">
        <f t="shared" si="37"/>
        <v>0</v>
      </c>
      <c r="BI181" s="113">
        <f t="shared" si="38"/>
        <v>0</v>
      </c>
      <c r="BJ181" s="17" t="s">
        <v>85</v>
      </c>
      <c r="BK181" s="113">
        <f t="shared" si="39"/>
        <v>0</v>
      </c>
      <c r="BL181" s="17" t="s">
        <v>270</v>
      </c>
      <c r="BM181" s="207" t="s">
        <v>468</v>
      </c>
    </row>
    <row r="182" spans="1:65" s="2" customFormat="1" ht="24.2" customHeight="1">
      <c r="A182" s="35"/>
      <c r="B182" s="36"/>
      <c r="C182" s="246" t="s">
        <v>469</v>
      </c>
      <c r="D182" s="246" t="s">
        <v>201</v>
      </c>
      <c r="E182" s="247" t="s">
        <v>470</v>
      </c>
      <c r="F182" s="248" t="s">
        <v>471</v>
      </c>
      <c r="G182" s="249" t="s">
        <v>184</v>
      </c>
      <c r="H182" s="250">
        <v>10</v>
      </c>
      <c r="I182" s="251"/>
      <c r="J182" s="252">
        <f t="shared" si="30"/>
        <v>0</v>
      </c>
      <c r="K182" s="248" t="s">
        <v>274</v>
      </c>
      <c r="L182" s="253"/>
      <c r="M182" s="254" t="s">
        <v>1</v>
      </c>
      <c r="N182" s="255" t="s">
        <v>42</v>
      </c>
      <c r="O182" s="72"/>
      <c r="P182" s="205">
        <f t="shared" si="31"/>
        <v>0</v>
      </c>
      <c r="Q182" s="205">
        <v>0</v>
      </c>
      <c r="R182" s="205">
        <f t="shared" si="32"/>
        <v>0</v>
      </c>
      <c r="S182" s="205">
        <v>0</v>
      </c>
      <c r="T182" s="206">
        <f t="shared" si="33"/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07" t="s">
        <v>472</v>
      </c>
      <c r="AT182" s="207" t="s">
        <v>201</v>
      </c>
      <c r="AU182" s="207" t="s">
        <v>85</v>
      </c>
      <c r="AY182" s="17" t="s">
        <v>136</v>
      </c>
      <c r="BE182" s="113">
        <f t="shared" si="34"/>
        <v>0</v>
      </c>
      <c r="BF182" s="113">
        <f t="shared" si="35"/>
        <v>0</v>
      </c>
      <c r="BG182" s="113">
        <f t="shared" si="36"/>
        <v>0</v>
      </c>
      <c r="BH182" s="113">
        <f t="shared" si="37"/>
        <v>0</v>
      </c>
      <c r="BI182" s="113">
        <f t="shared" si="38"/>
        <v>0</v>
      </c>
      <c r="BJ182" s="17" t="s">
        <v>85</v>
      </c>
      <c r="BK182" s="113">
        <f t="shared" si="39"/>
        <v>0</v>
      </c>
      <c r="BL182" s="17" t="s">
        <v>208</v>
      </c>
      <c r="BM182" s="207" t="s">
        <v>473</v>
      </c>
    </row>
    <row r="183" spans="1:65" s="2" customFormat="1" ht="24.2" customHeight="1">
      <c r="A183" s="35"/>
      <c r="B183" s="36"/>
      <c r="C183" s="196" t="s">
        <v>474</v>
      </c>
      <c r="D183" s="196" t="s">
        <v>138</v>
      </c>
      <c r="E183" s="197" t="s">
        <v>475</v>
      </c>
      <c r="F183" s="198" t="s">
        <v>476</v>
      </c>
      <c r="G183" s="199" t="s">
        <v>153</v>
      </c>
      <c r="H183" s="200">
        <v>0.18</v>
      </c>
      <c r="I183" s="201"/>
      <c r="J183" s="202">
        <f t="shared" si="30"/>
        <v>0</v>
      </c>
      <c r="K183" s="198" t="s">
        <v>269</v>
      </c>
      <c r="L183" s="38"/>
      <c r="M183" s="203" t="s">
        <v>1</v>
      </c>
      <c r="N183" s="204" t="s">
        <v>42</v>
      </c>
      <c r="O183" s="72"/>
      <c r="P183" s="205">
        <f t="shared" si="31"/>
        <v>0</v>
      </c>
      <c r="Q183" s="205">
        <v>0</v>
      </c>
      <c r="R183" s="205">
        <f t="shared" si="32"/>
        <v>0</v>
      </c>
      <c r="S183" s="205">
        <v>0</v>
      </c>
      <c r="T183" s="206">
        <f t="shared" si="33"/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07" t="s">
        <v>270</v>
      </c>
      <c r="AT183" s="207" t="s">
        <v>138</v>
      </c>
      <c r="AU183" s="207" t="s">
        <v>85</v>
      </c>
      <c r="AY183" s="17" t="s">
        <v>136</v>
      </c>
      <c r="BE183" s="113">
        <f t="shared" si="34"/>
        <v>0</v>
      </c>
      <c r="BF183" s="113">
        <f t="shared" si="35"/>
        <v>0</v>
      </c>
      <c r="BG183" s="113">
        <f t="shared" si="36"/>
        <v>0</v>
      </c>
      <c r="BH183" s="113">
        <f t="shared" si="37"/>
        <v>0</v>
      </c>
      <c r="BI183" s="113">
        <f t="shared" si="38"/>
        <v>0</v>
      </c>
      <c r="BJ183" s="17" t="s">
        <v>85</v>
      </c>
      <c r="BK183" s="113">
        <f t="shared" si="39"/>
        <v>0</v>
      </c>
      <c r="BL183" s="17" t="s">
        <v>270</v>
      </c>
      <c r="BM183" s="207" t="s">
        <v>477</v>
      </c>
    </row>
    <row r="184" spans="1:65" s="13" customFormat="1" ht="11.25">
      <c r="B184" s="208"/>
      <c r="C184" s="209"/>
      <c r="D184" s="210" t="s">
        <v>145</v>
      </c>
      <c r="E184" s="211" t="s">
        <v>1</v>
      </c>
      <c r="F184" s="212" t="s">
        <v>478</v>
      </c>
      <c r="G184" s="209"/>
      <c r="H184" s="213">
        <v>0.18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145</v>
      </c>
      <c r="AU184" s="219" t="s">
        <v>85</v>
      </c>
      <c r="AV184" s="13" t="s">
        <v>87</v>
      </c>
      <c r="AW184" s="13" t="s">
        <v>31</v>
      </c>
      <c r="AX184" s="13" t="s">
        <v>77</v>
      </c>
      <c r="AY184" s="219" t="s">
        <v>136</v>
      </c>
    </row>
    <row r="185" spans="1:65" s="14" customFormat="1" ht="11.25">
      <c r="B185" s="220"/>
      <c r="C185" s="221"/>
      <c r="D185" s="210" t="s">
        <v>145</v>
      </c>
      <c r="E185" s="222" t="s">
        <v>1</v>
      </c>
      <c r="F185" s="223" t="s">
        <v>160</v>
      </c>
      <c r="G185" s="221"/>
      <c r="H185" s="224">
        <v>0.18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145</v>
      </c>
      <c r="AU185" s="230" t="s">
        <v>85</v>
      </c>
      <c r="AV185" s="14" t="s">
        <v>143</v>
      </c>
      <c r="AW185" s="14" t="s">
        <v>31</v>
      </c>
      <c r="AX185" s="14" t="s">
        <v>85</v>
      </c>
      <c r="AY185" s="230" t="s">
        <v>136</v>
      </c>
    </row>
    <row r="186" spans="1:65" s="2" customFormat="1" ht="37.9" customHeight="1">
      <c r="A186" s="35"/>
      <c r="B186" s="36"/>
      <c r="C186" s="196" t="s">
        <v>479</v>
      </c>
      <c r="D186" s="196" t="s">
        <v>138</v>
      </c>
      <c r="E186" s="197" t="s">
        <v>480</v>
      </c>
      <c r="F186" s="198" t="s">
        <v>481</v>
      </c>
      <c r="G186" s="199" t="s">
        <v>153</v>
      </c>
      <c r="H186" s="200">
        <v>0.18</v>
      </c>
      <c r="I186" s="201"/>
      <c r="J186" s="202">
        <f>ROUND(I186*H186,2)</f>
        <v>0</v>
      </c>
      <c r="K186" s="198" t="s">
        <v>269</v>
      </c>
      <c r="L186" s="38"/>
      <c r="M186" s="241" t="s">
        <v>1</v>
      </c>
      <c r="N186" s="242" t="s">
        <v>42</v>
      </c>
      <c r="O186" s="243"/>
      <c r="P186" s="244">
        <f>O186*H186</f>
        <v>0</v>
      </c>
      <c r="Q186" s="244">
        <v>0</v>
      </c>
      <c r="R186" s="244">
        <f>Q186*H186</f>
        <v>0</v>
      </c>
      <c r="S186" s="244">
        <v>0</v>
      </c>
      <c r="T186" s="245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07" t="s">
        <v>270</v>
      </c>
      <c r="AT186" s="207" t="s">
        <v>138</v>
      </c>
      <c r="AU186" s="207" t="s">
        <v>85</v>
      </c>
      <c r="AY186" s="17" t="s">
        <v>136</v>
      </c>
      <c r="BE186" s="113">
        <f>IF(N186="základní",J186,0)</f>
        <v>0</v>
      </c>
      <c r="BF186" s="113">
        <f>IF(N186="snížená",J186,0)</f>
        <v>0</v>
      </c>
      <c r="BG186" s="113">
        <f>IF(N186="zákl. přenesená",J186,0)</f>
        <v>0</v>
      </c>
      <c r="BH186" s="113">
        <f>IF(N186="sníž. přenesená",J186,0)</f>
        <v>0</v>
      </c>
      <c r="BI186" s="113">
        <f>IF(N186="nulová",J186,0)</f>
        <v>0</v>
      </c>
      <c r="BJ186" s="17" t="s">
        <v>85</v>
      </c>
      <c r="BK186" s="113">
        <f>ROUND(I186*H186,2)</f>
        <v>0</v>
      </c>
      <c r="BL186" s="17" t="s">
        <v>270</v>
      </c>
      <c r="BM186" s="207" t="s">
        <v>482</v>
      </c>
    </row>
    <row r="187" spans="1:65" s="2" customFormat="1" ht="6.95" customHeight="1">
      <c r="A187" s="35"/>
      <c r="B187" s="55"/>
      <c r="C187" s="56"/>
      <c r="D187" s="56"/>
      <c r="E187" s="56"/>
      <c r="F187" s="56"/>
      <c r="G187" s="56"/>
      <c r="H187" s="56"/>
      <c r="I187" s="56"/>
      <c r="J187" s="56"/>
      <c r="K187" s="56"/>
      <c r="L187" s="38"/>
      <c r="M187" s="35"/>
      <c r="O187" s="35"/>
      <c r="P187" s="35"/>
      <c r="Q187" s="35"/>
      <c r="R187" s="35"/>
      <c r="S187" s="35"/>
      <c r="T187" s="35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</row>
  </sheetData>
  <sheetProtection algorithmName="SHA-512" hashValue="21xFtHereZSqywTVT1p6aPe9NtkbBsZAzAUwiaBUi/eVs2PqE8oziTI6bXc3iUsAtlnjLbVzgcMg/U1mz5NJPA==" saltValue="C6yIOPICrBbnX+492WDYu0CB5BkCeUCnld75JEfJx/j0OQQv132SQ/FXYsLjbUf2TSIHet3cLyvSA4Q3JMdQRQ==" spinCount="100000" sheet="1" objects="1" scenarios="1" formatColumns="0" formatRows="0" autoFilter="0"/>
  <autoFilter ref="C116:K186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7"/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17" t="s">
        <v>92</v>
      </c>
    </row>
    <row r="3" spans="1:46" s="1" customFormat="1" ht="6.95" customHeight="1">
      <c r="B3" s="119"/>
      <c r="C3" s="120"/>
      <c r="D3" s="120"/>
      <c r="E3" s="120"/>
      <c r="F3" s="120"/>
      <c r="G3" s="120"/>
      <c r="H3" s="120"/>
      <c r="I3" s="120"/>
      <c r="J3" s="120"/>
      <c r="K3" s="120"/>
      <c r="L3" s="20"/>
      <c r="AT3" s="17" t="s">
        <v>87</v>
      </c>
    </row>
    <row r="4" spans="1:46" s="1" customFormat="1" ht="24.95" customHeight="1">
      <c r="B4" s="20"/>
      <c r="D4" s="121" t="s">
        <v>102</v>
      </c>
      <c r="L4" s="20"/>
      <c r="M4" s="122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23" t="s">
        <v>16</v>
      </c>
      <c r="L6" s="20"/>
    </row>
    <row r="7" spans="1:46" s="1" customFormat="1" ht="16.5" customHeight="1">
      <c r="B7" s="20"/>
      <c r="E7" s="308" t="str">
        <f>'Rekapitulace stavby'!K6</f>
        <v>Oprava silnoproudých zařízení OŘ Olomouc - Oprava osvětlení zast. Kaple</v>
      </c>
      <c r="F7" s="309"/>
      <c r="G7" s="309"/>
      <c r="H7" s="309"/>
      <c r="L7" s="20"/>
    </row>
    <row r="8" spans="1:46" s="2" customFormat="1" ht="12" customHeight="1">
      <c r="A8" s="35"/>
      <c r="B8" s="38"/>
      <c r="C8" s="35"/>
      <c r="D8" s="123" t="s">
        <v>103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38"/>
      <c r="C9" s="35"/>
      <c r="D9" s="35"/>
      <c r="E9" s="310" t="s">
        <v>483</v>
      </c>
      <c r="F9" s="311"/>
      <c r="G9" s="311"/>
      <c r="H9" s="311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38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38"/>
      <c r="C11" s="35"/>
      <c r="D11" s="123" t="s">
        <v>18</v>
      </c>
      <c r="E11" s="35"/>
      <c r="F11" s="124" t="s">
        <v>1</v>
      </c>
      <c r="G11" s="35"/>
      <c r="H11" s="35"/>
      <c r="I11" s="123" t="s">
        <v>19</v>
      </c>
      <c r="J11" s="1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38"/>
      <c r="C12" s="35"/>
      <c r="D12" s="123" t="s">
        <v>20</v>
      </c>
      <c r="E12" s="35"/>
      <c r="F12" s="124" t="s">
        <v>484</v>
      </c>
      <c r="G12" s="35"/>
      <c r="H12" s="35"/>
      <c r="I12" s="123" t="s">
        <v>22</v>
      </c>
      <c r="J12" s="125">
        <f>'Rekapitulace stavby'!AN8</f>
        <v>0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38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38"/>
      <c r="C14" s="35"/>
      <c r="D14" s="123" t="s">
        <v>23</v>
      </c>
      <c r="E14" s="35"/>
      <c r="F14" s="35"/>
      <c r="G14" s="35"/>
      <c r="H14" s="35"/>
      <c r="I14" s="123" t="s">
        <v>24</v>
      </c>
      <c r="J14" s="124" t="s">
        <v>1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38"/>
      <c r="C15" s="35"/>
      <c r="D15" s="35"/>
      <c r="E15" s="124" t="s">
        <v>25</v>
      </c>
      <c r="F15" s="35"/>
      <c r="G15" s="35"/>
      <c r="H15" s="35"/>
      <c r="I15" s="123" t="s">
        <v>26</v>
      </c>
      <c r="J15" s="124" t="s">
        <v>1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38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38"/>
      <c r="C17" s="35"/>
      <c r="D17" s="123" t="s">
        <v>27</v>
      </c>
      <c r="E17" s="35"/>
      <c r="F17" s="35"/>
      <c r="G17" s="35"/>
      <c r="H17" s="35"/>
      <c r="I17" s="123" t="s">
        <v>24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38"/>
      <c r="C18" s="35"/>
      <c r="D18" s="35"/>
      <c r="E18" s="312" t="str">
        <f>'Rekapitulace stavby'!E14</f>
        <v>Vyplň údaj</v>
      </c>
      <c r="F18" s="313"/>
      <c r="G18" s="313"/>
      <c r="H18" s="313"/>
      <c r="I18" s="123" t="s">
        <v>26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38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38"/>
      <c r="C20" s="35"/>
      <c r="D20" s="123" t="s">
        <v>29</v>
      </c>
      <c r="E20" s="35"/>
      <c r="F20" s="35"/>
      <c r="G20" s="35"/>
      <c r="H20" s="35"/>
      <c r="I20" s="123" t="s">
        <v>24</v>
      </c>
      <c r="J20" s="124" t="s">
        <v>1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38"/>
      <c r="C21" s="35"/>
      <c r="D21" s="35"/>
      <c r="E21" s="124" t="s">
        <v>30</v>
      </c>
      <c r="F21" s="35"/>
      <c r="G21" s="35"/>
      <c r="H21" s="35"/>
      <c r="I21" s="123" t="s">
        <v>26</v>
      </c>
      <c r="J21" s="124" t="s">
        <v>1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38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38"/>
      <c r="C23" s="35"/>
      <c r="D23" s="123" t="s">
        <v>32</v>
      </c>
      <c r="E23" s="35"/>
      <c r="F23" s="35"/>
      <c r="G23" s="35"/>
      <c r="H23" s="35"/>
      <c r="I23" s="123" t="s">
        <v>24</v>
      </c>
      <c r="J23" s="1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38"/>
      <c r="C24" s="35"/>
      <c r="D24" s="35"/>
      <c r="E24" s="124" t="s">
        <v>33</v>
      </c>
      <c r="F24" s="35"/>
      <c r="G24" s="35"/>
      <c r="H24" s="35"/>
      <c r="I24" s="123" t="s">
        <v>26</v>
      </c>
      <c r="J24" s="1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38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38"/>
      <c r="C26" s="35"/>
      <c r="D26" s="123" t="s">
        <v>34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26"/>
      <c r="B27" s="127"/>
      <c r="C27" s="126"/>
      <c r="D27" s="126"/>
      <c r="E27" s="314" t="s">
        <v>1</v>
      </c>
      <c r="F27" s="314"/>
      <c r="G27" s="314"/>
      <c r="H27" s="314"/>
      <c r="I27" s="126"/>
      <c r="J27" s="126"/>
      <c r="K27" s="126"/>
      <c r="L27" s="128"/>
      <c r="S27" s="126"/>
      <c r="T27" s="126"/>
      <c r="U27" s="126"/>
      <c r="V27" s="126"/>
      <c r="W27" s="126"/>
      <c r="X27" s="126"/>
      <c r="Y27" s="126"/>
      <c r="Z27" s="126"/>
      <c r="AA27" s="126"/>
      <c r="AB27" s="126"/>
      <c r="AC27" s="126"/>
      <c r="AD27" s="126"/>
      <c r="AE27" s="126"/>
    </row>
    <row r="28" spans="1:31" s="2" customFormat="1" ht="6.95" customHeight="1">
      <c r="A28" s="35"/>
      <c r="B28" s="38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38"/>
      <c r="C29" s="35"/>
      <c r="D29" s="129"/>
      <c r="E29" s="129"/>
      <c r="F29" s="129"/>
      <c r="G29" s="129"/>
      <c r="H29" s="129"/>
      <c r="I29" s="129"/>
      <c r="J29" s="129"/>
      <c r="K29" s="129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38"/>
      <c r="C30" s="35"/>
      <c r="D30" s="130" t="s">
        <v>37</v>
      </c>
      <c r="E30" s="35"/>
      <c r="F30" s="35"/>
      <c r="G30" s="35"/>
      <c r="H30" s="35"/>
      <c r="I30" s="35"/>
      <c r="J30" s="131">
        <f>ROUND(J117,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38"/>
      <c r="C31" s="35"/>
      <c r="D31" s="129"/>
      <c r="E31" s="129"/>
      <c r="F31" s="129"/>
      <c r="G31" s="129"/>
      <c r="H31" s="129"/>
      <c r="I31" s="129"/>
      <c r="J31" s="129"/>
      <c r="K31" s="129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38"/>
      <c r="C32" s="35"/>
      <c r="D32" s="35"/>
      <c r="E32" s="35"/>
      <c r="F32" s="132" t="s">
        <v>39</v>
      </c>
      <c r="G32" s="35"/>
      <c r="H32" s="35"/>
      <c r="I32" s="132" t="s">
        <v>38</v>
      </c>
      <c r="J32" s="132" t="s">
        <v>40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38"/>
      <c r="C33" s="35"/>
      <c r="D33" s="133" t="s">
        <v>41</v>
      </c>
      <c r="E33" s="123" t="s">
        <v>42</v>
      </c>
      <c r="F33" s="134">
        <f>ROUND((SUM(BE117:BE123)),  2)</f>
        <v>0</v>
      </c>
      <c r="G33" s="35"/>
      <c r="H33" s="35"/>
      <c r="I33" s="135">
        <v>0.21</v>
      </c>
      <c r="J33" s="134">
        <f>ROUND(((SUM(BE117:BE123))*I33),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38"/>
      <c r="C34" s="35"/>
      <c r="D34" s="35"/>
      <c r="E34" s="123" t="s">
        <v>43</v>
      </c>
      <c r="F34" s="134">
        <f>ROUND((SUM(BF117:BF123)),  2)</f>
        <v>0</v>
      </c>
      <c r="G34" s="35"/>
      <c r="H34" s="35"/>
      <c r="I34" s="135">
        <v>0.15</v>
      </c>
      <c r="J34" s="134">
        <f>ROUND(((SUM(BF117:BF123))*I34),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38"/>
      <c r="C35" s="35"/>
      <c r="D35" s="35"/>
      <c r="E35" s="123" t="s">
        <v>44</v>
      </c>
      <c r="F35" s="134">
        <f>ROUND((SUM(BG117:BG123)),  2)</f>
        <v>0</v>
      </c>
      <c r="G35" s="35"/>
      <c r="H35" s="35"/>
      <c r="I35" s="135">
        <v>0.21</v>
      </c>
      <c r="J35" s="13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38"/>
      <c r="C36" s="35"/>
      <c r="D36" s="35"/>
      <c r="E36" s="123" t="s">
        <v>45</v>
      </c>
      <c r="F36" s="134">
        <f>ROUND((SUM(BH117:BH123)),  2)</f>
        <v>0</v>
      </c>
      <c r="G36" s="35"/>
      <c r="H36" s="35"/>
      <c r="I36" s="135">
        <v>0.15</v>
      </c>
      <c r="J36" s="13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38"/>
      <c r="C37" s="35"/>
      <c r="D37" s="35"/>
      <c r="E37" s="123" t="s">
        <v>46</v>
      </c>
      <c r="F37" s="134">
        <f>ROUND((SUM(BI117:BI123)),  2)</f>
        <v>0</v>
      </c>
      <c r="G37" s="35"/>
      <c r="H37" s="35"/>
      <c r="I37" s="135">
        <v>0</v>
      </c>
      <c r="J37" s="13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38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38"/>
      <c r="C39" s="136"/>
      <c r="D39" s="137" t="s">
        <v>47</v>
      </c>
      <c r="E39" s="138"/>
      <c r="F39" s="138"/>
      <c r="G39" s="139" t="s">
        <v>48</v>
      </c>
      <c r="H39" s="140" t="s">
        <v>49</v>
      </c>
      <c r="I39" s="138"/>
      <c r="J39" s="141">
        <f>SUM(J30:J37)</f>
        <v>0</v>
      </c>
      <c r="K39" s="142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52"/>
      <c r="D50" s="143" t="s">
        <v>50</v>
      </c>
      <c r="E50" s="144"/>
      <c r="F50" s="144"/>
      <c r="G50" s="143" t="s">
        <v>51</v>
      </c>
      <c r="H50" s="144"/>
      <c r="I50" s="144"/>
      <c r="J50" s="144"/>
      <c r="K50" s="144"/>
      <c r="L50" s="52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35"/>
      <c r="B61" s="38"/>
      <c r="C61" s="35"/>
      <c r="D61" s="145" t="s">
        <v>52</v>
      </c>
      <c r="E61" s="146"/>
      <c r="F61" s="147" t="s">
        <v>53</v>
      </c>
      <c r="G61" s="145" t="s">
        <v>52</v>
      </c>
      <c r="H61" s="146"/>
      <c r="I61" s="146"/>
      <c r="J61" s="148" t="s">
        <v>53</v>
      </c>
      <c r="K61" s="146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35"/>
      <c r="B65" s="38"/>
      <c r="C65" s="35"/>
      <c r="D65" s="143" t="s">
        <v>54</v>
      </c>
      <c r="E65" s="149"/>
      <c r="F65" s="149"/>
      <c r="G65" s="143" t="s">
        <v>55</v>
      </c>
      <c r="H65" s="149"/>
      <c r="I65" s="149"/>
      <c r="J65" s="149"/>
      <c r="K65" s="149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35"/>
      <c r="B76" s="38"/>
      <c r="C76" s="35"/>
      <c r="D76" s="145" t="s">
        <v>52</v>
      </c>
      <c r="E76" s="146"/>
      <c r="F76" s="147" t="s">
        <v>53</v>
      </c>
      <c r="G76" s="145" t="s">
        <v>52</v>
      </c>
      <c r="H76" s="146"/>
      <c r="I76" s="146"/>
      <c r="J76" s="148" t="s">
        <v>53</v>
      </c>
      <c r="K76" s="146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4.45" customHeight="1">
      <c r="A77" s="35"/>
      <c r="B77" s="150"/>
      <c r="C77" s="151"/>
      <c r="D77" s="151"/>
      <c r="E77" s="151"/>
      <c r="F77" s="151"/>
      <c r="G77" s="151"/>
      <c r="H77" s="151"/>
      <c r="I77" s="151"/>
      <c r="J77" s="151"/>
      <c r="K77" s="151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pans="1:47" s="2" customFormat="1" ht="6.95" hidden="1" customHeight="1">
      <c r="A81" s="35"/>
      <c r="B81" s="152"/>
      <c r="C81" s="153"/>
      <c r="D81" s="153"/>
      <c r="E81" s="153"/>
      <c r="F81" s="153"/>
      <c r="G81" s="153"/>
      <c r="H81" s="153"/>
      <c r="I81" s="153"/>
      <c r="J81" s="153"/>
      <c r="K81" s="153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47" s="2" customFormat="1" ht="24.95" hidden="1" customHeight="1">
      <c r="A82" s="35"/>
      <c r="B82" s="36"/>
      <c r="C82" s="23" t="s">
        <v>105</v>
      </c>
      <c r="D82" s="37"/>
      <c r="E82" s="37"/>
      <c r="F82" s="37"/>
      <c r="G82" s="37"/>
      <c r="H82" s="37"/>
      <c r="I82" s="37"/>
      <c r="J82" s="37"/>
      <c r="K82" s="37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47" s="2" customFormat="1" ht="6.95" hidden="1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47" s="2" customFormat="1" ht="12" hidden="1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47" s="2" customFormat="1" ht="16.5" hidden="1" customHeight="1">
      <c r="A85" s="35"/>
      <c r="B85" s="36"/>
      <c r="C85" s="37"/>
      <c r="D85" s="37"/>
      <c r="E85" s="315" t="str">
        <f>E7</f>
        <v>Oprava silnoproudých zařízení OŘ Olomouc - Oprava osvětlení zast. Kaple</v>
      </c>
      <c r="F85" s="316"/>
      <c r="G85" s="316"/>
      <c r="H85" s="316"/>
      <c r="I85" s="37"/>
      <c r="J85" s="37"/>
      <c r="K85" s="37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47" s="2" customFormat="1" ht="12" hidden="1" customHeight="1">
      <c r="A86" s="35"/>
      <c r="B86" s="36"/>
      <c r="C86" s="29" t="s">
        <v>103</v>
      </c>
      <c r="D86" s="37"/>
      <c r="E86" s="37"/>
      <c r="F86" s="37"/>
      <c r="G86" s="37"/>
      <c r="H86" s="37"/>
      <c r="I86" s="37"/>
      <c r="J86" s="37"/>
      <c r="K86" s="37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47" s="2" customFormat="1" ht="16.5" hidden="1" customHeight="1">
      <c r="A87" s="35"/>
      <c r="B87" s="36"/>
      <c r="C87" s="37"/>
      <c r="D87" s="37"/>
      <c r="E87" s="261" t="str">
        <f>E9</f>
        <v>03-SO24 - VRN - Oprava osvětlení zast. Kaple</v>
      </c>
      <c r="F87" s="317"/>
      <c r="G87" s="317"/>
      <c r="H87" s="317"/>
      <c r="I87" s="37"/>
      <c r="J87" s="37"/>
      <c r="K87" s="37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47" s="2" customFormat="1" ht="6.95" hidden="1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pans="1:47" s="2" customFormat="1" ht="12" hidden="1" customHeight="1">
      <c r="A89" s="35"/>
      <c r="B89" s="36"/>
      <c r="C89" s="29" t="s">
        <v>20</v>
      </c>
      <c r="D89" s="37"/>
      <c r="E89" s="37"/>
      <c r="F89" s="27" t="str">
        <f>F12</f>
        <v>Čelechovice na Hané</v>
      </c>
      <c r="G89" s="37"/>
      <c r="H89" s="37"/>
      <c r="I89" s="29" t="s">
        <v>22</v>
      </c>
      <c r="J89" s="67">
        <f>IF(J12="","",J12)</f>
        <v>0</v>
      </c>
      <c r="K89" s="37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pans="1:47" s="2" customFormat="1" ht="6.95" hidden="1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pans="1:47" s="2" customFormat="1" ht="15.2" hidden="1" customHeight="1">
      <c r="A91" s="35"/>
      <c r="B91" s="36"/>
      <c r="C91" s="29" t="s">
        <v>23</v>
      </c>
      <c r="D91" s="37"/>
      <c r="E91" s="37"/>
      <c r="F91" s="27" t="str">
        <f>E15</f>
        <v>Správa železnic</v>
      </c>
      <c r="G91" s="37"/>
      <c r="H91" s="37"/>
      <c r="I91" s="29" t="s">
        <v>29</v>
      </c>
      <c r="J91" s="32" t="str">
        <f>E21</f>
        <v xml:space="preserve"> </v>
      </c>
      <c r="K91" s="37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pans="1:47" s="2" customFormat="1" ht="15.2" hidden="1" customHeight="1">
      <c r="A92" s="35"/>
      <c r="B92" s="36"/>
      <c r="C92" s="29" t="s">
        <v>27</v>
      </c>
      <c r="D92" s="37"/>
      <c r="E92" s="37"/>
      <c r="F92" s="27" t="str">
        <f>IF(E18="","",E18)</f>
        <v>Vyplň údaj</v>
      </c>
      <c r="G92" s="37"/>
      <c r="H92" s="37"/>
      <c r="I92" s="29" t="s">
        <v>32</v>
      </c>
      <c r="J92" s="32" t="str">
        <f>E24</f>
        <v>Tomáš Voldán</v>
      </c>
      <c r="K92" s="37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47" s="2" customFormat="1" ht="10.35" hidden="1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47" s="2" customFormat="1" ht="29.25" hidden="1" customHeight="1">
      <c r="A94" s="35"/>
      <c r="B94" s="36"/>
      <c r="C94" s="154" t="s">
        <v>106</v>
      </c>
      <c r="D94" s="118"/>
      <c r="E94" s="118"/>
      <c r="F94" s="118"/>
      <c r="G94" s="118"/>
      <c r="H94" s="118"/>
      <c r="I94" s="118"/>
      <c r="J94" s="155" t="s">
        <v>107</v>
      </c>
      <c r="K94" s="118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47" s="2" customFormat="1" ht="10.35" hidden="1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47" s="2" customFormat="1" ht="22.9" hidden="1" customHeight="1">
      <c r="A96" s="35"/>
      <c r="B96" s="36"/>
      <c r="C96" s="156" t="s">
        <v>108</v>
      </c>
      <c r="D96" s="37"/>
      <c r="E96" s="37"/>
      <c r="F96" s="37"/>
      <c r="G96" s="37"/>
      <c r="H96" s="37"/>
      <c r="I96" s="37"/>
      <c r="J96" s="85">
        <f>J117</f>
        <v>0</v>
      </c>
      <c r="K96" s="37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7" t="s">
        <v>109</v>
      </c>
    </row>
    <row r="97" spans="1:31" s="9" customFormat="1" ht="24.95" hidden="1" customHeight="1">
      <c r="B97" s="157"/>
      <c r="C97" s="158"/>
      <c r="D97" s="159" t="s">
        <v>485</v>
      </c>
      <c r="E97" s="160"/>
      <c r="F97" s="160"/>
      <c r="G97" s="160"/>
      <c r="H97" s="160"/>
      <c r="I97" s="160"/>
      <c r="J97" s="161">
        <f>J118</f>
        <v>0</v>
      </c>
      <c r="K97" s="158"/>
      <c r="L97" s="162"/>
    </row>
    <row r="98" spans="1:31" s="2" customFormat="1" ht="21.75" hidden="1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52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31" s="2" customFormat="1" ht="6.95" hidden="1" customHeight="1">
      <c r="A99" s="35"/>
      <c r="B99" s="55"/>
      <c r="C99" s="56"/>
      <c r="D99" s="56"/>
      <c r="E99" s="56"/>
      <c r="F99" s="56"/>
      <c r="G99" s="56"/>
      <c r="H99" s="56"/>
      <c r="I99" s="56"/>
      <c r="J99" s="56"/>
      <c r="K99" s="56"/>
      <c r="L99" s="52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31" ht="11.25" hidden="1"/>
    <row r="101" spans="1:31" ht="11.25" hidden="1"/>
    <row r="102" spans="1:31" ht="11.25" hidden="1"/>
    <row r="103" spans="1:31" s="2" customFormat="1" ht="6.95" customHeight="1">
      <c r="A103" s="35"/>
      <c r="B103" s="57"/>
      <c r="C103" s="58"/>
      <c r="D103" s="58"/>
      <c r="E103" s="58"/>
      <c r="F103" s="58"/>
      <c r="G103" s="58"/>
      <c r="H103" s="58"/>
      <c r="I103" s="58"/>
      <c r="J103" s="58"/>
      <c r="K103" s="58"/>
      <c r="L103" s="52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31" s="2" customFormat="1" ht="24.95" customHeight="1">
      <c r="A104" s="35"/>
      <c r="B104" s="36"/>
      <c r="C104" s="23" t="s">
        <v>121</v>
      </c>
      <c r="D104" s="37"/>
      <c r="E104" s="37"/>
      <c r="F104" s="37"/>
      <c r="G104" s="37"/>
      <c r="H104" s="37"/>
      <c r="I104" s="37"/>
      <c r="J104" s="37"/>
      <c r="K104" s="37"/>
      <c r="L104" s="52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31" s="2" customFormat="1" ht="6.95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pans="1:31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pans="1:31" s="2" customFormat="1" ht="16.5" customHeight="1">
      <c r="A107" s="35"/>
      <c r="B107" s="36"/>
      <c r="C107" s="37"/>
      <c r="D107" s="37"/>
      <c r="E107" s="315" t="str">
        <f>E7</f>
        <v>Oprava silnoproudých zařízení OŘ Olomouc - Oprava osvětlení zast. Kaple</v>
      </c>
      <c r="F107" s="316"/>
      <c r="G107" s="316"/>
      <c r="H107" s="316"/>
      <c r="I107" s="37"/>
      <c r="J107" s="37"/>
      <c r="K107" s="37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pans="1:31" s="2" customFormat="1" ht="12" customHeight="1">
      <c r="A108" s="35"/>
      <c r="B108" s="36"/>
      <c r="C108" s="29" t="s">
        <v>103</v>
      </c>
      <c r="D108" s="37"/>
      <c r="E108" s="37"/>
      <c r="F108" s="37"/>
      <c r="G108" s="37"/>
      <c r="H108" s="37"/>
      <c r="I108" s="37"/>
      <c r="J108" s="37"/>
      <c r="K108" s="37"/>
      <c r="L108" s="52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pans="1:31" s="2" customFormat="1" ht="16.5" customHeight="1">
      <c r="A109" s="35"/>
      <c r="B109" s="36"/>
      <c r="C109" s="37"/>
      <c r="D109" s="37"/>
      <c r="E109" s="261" t="str">
        <f>E9</f>
        <v>03-SO24 - VRN - Oprava osvětlení zast. Kaple</v>
      </c>
      <c r="F109" s="317"/>
      <c r="G109" s="317"/>
      <c r="H109" s="317"/>
      <c r="I109" s="37"/>
      <c r="J109" s="37"/>
      <c r="K109" s="37"/>
      <c r="L109" s="52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pans="1:31" s="2" customFormat="1" ht="6.95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pans="1:31" s="2" customFormat="1" ht="12" customHeight="1">
      <c r="A111" s="35"/>
      <c r="B111" s="36"/>
      <c r="C111" s="29" t="s">
        <v>20</v>
      </c>
      <c r="D111" s="37"/>
      <c r="E111" s="37"/>
      <c r="F111" s="27" t="str">
        <f>F12</f>
        <v>Čelechovice na Hané</v>
      </c>
      <c r="G111" s="37"/>
      <c r="H111" s="37"/>
      <c r="I111" s="29" t="s">
        <v>22</v>
      </c>
      <c r="J111" s="67">
        <f>IF(J12="","",J12)</f>
        <v>0</v>
      </c>
      <c r="K111" s="37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pans="1:31" s="2" customFormat="1" ht="6.95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pans="1:65" s="2" customFormat="1" ht="15.2" customHeight="1">
      <c r="A113" s="35"/>
      <c r="B113" s="36"/>
      <c r="C113" s="29" t="s">
        <v>23</v>
      </c>
      <c r="D113" s="37"/>
      <c r="E113" s="37"/>
      <c r="F113" s="27" t="str">
        <f>E15</f>
        <v>Správa železnic</v>
      </c>
      <c r="G113" s="37"/>
      <c r="H113" s="37"/>
      <c r="I113" s="29" t="s">
        <v>29</v>
      </c>
      <c r="J113" s="32" t="str">
        <f>E21</f>
        <v xml:space="preserve"> </v>
      </c>
      <c r="K113" s="37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pans="1:65" s="2" customFormat="1" ht="15.2" customHeight="1">
      <c r="A114" s="35"/>
      <c r="B114" s="36"/>
      <c r="C114" s="29" t="s">
        <v>27</v>
      </c>
      <c r="D114" s="37"/>
      <c r="E114" s="37"/>
      <c r="F114" s="27" t="str">
        <f>IF(E18="","",E18)</f>
        <v>Vyplň údaj</v>
      </c>
      <c r="G114" s="37"/>
      <c r="H114" s="37"/>
      <c r="I114" s="29" t="s">
        <v>32</v>
      </c>
      <c r="J114" s="32" t="str">
        <f>E24</f>
        <v>Tomáš Voldán</v>
      </c>
      <c r="K114" s="37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pans="1:65" s="2" customFormat="1" ht="10.35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pans="1:65" s="11" customFormat="1" ht="29.25" customHeight="1">
      <c r="A116" s="169"/>
      <c r="B116" s="170"/>
      <c r="C116" s="171" t="s">
        <v>122</v>
      </c>
      <c r="D116" s="172" t="s">
        <v>62</v>
      </c>
      <c r="E116" s="172" t="s">
        <v>58</v>
      </c>
      <c r="F116" s="172" t="s">
        <v>59</v>
      </c>
      <c r="G116" s="172" t="s">
        <v>123</v>
      </c>
      <c r="H116" s="172" t="s">
        <v>124</v>
      </c>
      <c r="I116" s="172" t="s">
        <v>125</v>
      </c>
      <c r="J116" s="172" t="s">
        <v>107</v>
      </c>
      <c r="K116" s="173" t="s">
        <v>126</v>
      </c>
      <c r="L116" s="174"/>
      <c r="M116" s="76" t="s">
        <v>1</v>
      </c>
      <c r="N116" s="77" t="s">
        <v>41</v>
      </c>
      <c r="O116" s="77" t="s">
        <v>127</v>
      </c>
      <c r="P116" s="77" t="s">
        <v>128</v>
      </c>
      <c r="Q116" s="77" t="s">
        <v>129</v>
      </c>
      <c r="R116" s="77" t="s">
        <v>130</v>
      </c>
      <c r="S116" s="77" t="s">
        <v>131</v>
      </c>
      <c r="T116" s="78" t="s">
        <v>132</v>
      </c>
      <c r="U116" s="169"/>
      <c r="V116" s="169"/>
      <c r="W116" s="169"/>
      <c r="X116" s="169"/>
      <c r="Y116" s="169"/>
      <c r="Z116" s="169"/>
      <c r="AA116" s="169"/>
      <c r="AB116" s="169"/>
      <c r="AC116" s="169"/>
      <c r="AD116" s="169"/>
      <c r="AE116" s="169"/>
    </row>
    <row r="117" spans="1:65" s="2" customFormat="1" ht="22.9" customHeight="1">
      <c r="A117" s="35"/>
      <c r="B117" s="36"/>
      <c r="C117" s="83" t="s">
        <v>133</v>
      </c>
      <c r="D117" s="37"/>
      <c r="E117" s="37"/>
      <c r="F117" s="37"/>
      <c r="G117" s="37"/>
      <c r="H117" s="37"/>
      <c r="I117" s="37"/>
      <c r="J117" s="175">
        <f>BK117</f>
        <v>0</v>
      </c>
      <c r="K117" s="37"/>
      <c r="L117" s="38"/>
      <c r="M117" s="79"/>
      <c r="N117" s="176"/>
      <c r="O117" s="80"/>
      <c r="P117" s="177">
        <f>P118</f>
        <v>0</v>
      </c>
      <c r="Q117" s="80"/>
      <c r="R117" s="177">
        <f>R118</f>
        <v>0</v>
      </c>
      <c r="S117" s="80"/>
      <c r="T117" s="178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7" t="s">
        <v>76</v>
      </c>
      <c r="AU117" s="17" t="s">
        <v>109</v>
      </c>
      <c r="BK117" s="179">
        <f>BK118</f>
        <v>0</v>
      </c>
    </row>
    <row r="118" spans="1:65" s="12" customFormat="1" ht="25.9" customHeight="1">
      <c r="B118" s="180"/>
      <c r="C118" s="181"/>
      <c r="D118" s="182" t="s">
        <v>76</v>
      </c>
      <c r="E118" s="183" t="s">
        <v>486</v>
      </c>
      <c r="F118" s="183" t="s">
        <v>487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SUM(P119:P123)</f>
        <v>0</v>
      </c>
      <c r="Q118" s="188"/>
      <c r="R118" s="189">
        <f>SUM(R119:R123)</f>
        <v>0</v>
      </c>
      <c r="S118" s="188"/>
      <c r="T118" s="190">
        <f>SUM(T119:T123)</f>
        <v>0</v>
      </c>
      <c r="AR118" s="191" t="s">
        <v>161</v>
      </c>
      <c r="AT118" s="192" t="s">
        <v>76</v>
      </c>
      <c r="AU118" s="192" t="s">
        <v>77</v>
      </c>
      <c r="AY118" s="191" t="s">
        <v>136</v>
      </c>
      <c r="BK118" s="193">
        <f>SUM(BK119:BK123)</f>
        <v>0</v>
      </c>
    </row>
    <row r="119" spans="1:65" s="2" customFormat="1" ht="24.2" customHeight="1">
      <c r="A119" s="35"/>
      <c r="B119" s="36"/>
      <c r="C119" s="196" t="s">
        <v>161</v>
      </c>
      <c r="D119" s="196" t="s">
        <v>138</v>
      </c>
      <c r="E119" s="197" t="s">
        <v>488</v>
      </c>
      <c r="F119" s="198" t="s">
        <v>489</v>
      </c>
      <c r="G119" s="199" t="s">
        <v>490</v>
      </c>
      <c r="H119" s="256"/>
      <c r="I119" s="201"/>
      <c r="J119" s="202">
        <f>ROUND(I119*H119,2)</f>
        <v>0</v>
      </c>
      <c r="K119" s="198" t="s">
        <v>274</v>
      </c>
      <c r="L119" s="38"/>
      <c r="M119" s="203" t="s">
        <v>1</v>
      </c>
      <c r="N119" s="204" t="s">
        <v>42</v>
      </c>
      <c r="O119" s="72"/>
      <c r="P119" s="205">
        <f>O119*H119</f>
        <v>0</v>
      </c>
      <c r="Q119" s="205">
        <v>0</v>
      </c>
      <c r="R119" s="205">
        <f>Q119*H119</f>
        <v>0</v>
      </c>
      <c r="S119" s="205">
        <v>0</v>
      </c>
      <c r="T119" s="206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07" t="s">
        <v>77</v>
      </c>
      <c r="AT119" s="207" t="s">
        <v>138</v>
      </c>
      <c r="AU119" s="207" t="s">
        <v>85</v>
      </c>
      <c r="AY119" s="17" t="s">
        <v>136</v>
      </c>
      <c r="BE119" s="113">
        <f>IF(N119="základní",J119,0)</f>
        <v>0</v>
      </c>
      <c r="BF119" s="113">
        <f>IF(N119="snížená",J119,0)</f>
        <v>0</v>
      </c>
      <c r="BG119" s="113">
        <f>IF(N119="zákl. přenesená",J119,0)</f>
        <v>0</v>
      </c>
      <c r="BH119" s="113">
        <f>IF(N119="sníž. přenesená",J119,0)</f>
        <v>0</v>
      </c>
      <c r="BI119" s="113">
        <f>IF(N119="nulová",J119,0)</f>
        <v>0</v>
      </c>
      <c r="BJ119" s="17" t="s">
        <v>85</v>
      </c>
      <c r="BK119" s="113">
        <f>ROUND(I119*H119,2)</f>
        <v>0</v>
      </c>
      <c r="BL119" s="17" t="s">
        <v>161</v>
      </c>
      <c r="BM119" s="207" t="s">
        <v>491</v>
      </c>
    </row>
    <row r="120" spans="1:65" s="2" customFormat="1" ht="24.2" customHeight="1">
      <c r="A120" s="35"/>
      <c r="B120" s="36"/>
      <c r="C120" s="196" t="s">
        <v>165</v>
      </c>
      <c r="D120" s="196" t="s">
        <v>138</v>
      </c>
      <c r="E120" s="197" t="s">
        <v>492</v>
      </c>
      <c r="F120" s="198" t="s">
        <v>493</v>
      </c>
      <c r="G120" s="199" t="s">
        <v>490</v>
      </c>
      <c r="H120" s="256"/>
      <c r="I120" s="201"/>
      <c r="J120" s="202">
        <f>ROUND(I120*H120,2)</f>
        <v>0</v>
      </c>
      <c r="K120" s="198" t="s">
        <v>274</v>
      </c>
      <c r="L120" s="38"/>
      <c r="M120" s="203" t="s">
        <v>1</v>
      </c>
      <c r="N120" s="204" t="s">
        <v>42</v>
      </c>
      <c r="O120" s="72"/>
      <c r="P120" s="205">
        <f>O120*H120</f>
        <v>0</v>
      </c>
      <c r="Q120" s="205">
        <v>0</v>
      </c>
      <c r="R120" s="205">
        <f>Q120*H120</f>
        <v>0</v>
      </c>
      <c r="S120" s="205">
        <v>0</v>
      </c>
      <c r="T120" s="206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207" t="s">
        <v>77</v>
      </c>
      <c r="AT120" s="207" t="s">
        <v>138</v>
      </c>
      <c r="AU120" s="207" t="s">
        <v>85</v>
      </c>
      <c r="AY120" s="17" t="s">
        <v>136</v>
      </c>
      <c r="BE120" s="113">
        <f>IF(N120="základní",J120,0)</f>
        <v>0</v>
      </c>
      <c r="BF120" s="113">
        <f>IF(N120="snížená",J120,0)</f>
        <v>0</v>
      </c>
      <c r="BG120" s="113">
        <f>IF(N120="zákl. přenesená",J120,0)</f>
        <v>0</v>
      </c>
      <c r="BH120" s="113">
        <f>IF(N120="sníž. přenesená",J120,0)</f>
        <v>0</v>
      </c>
      <c r="BI120" s="113">
        <f>IF(N120="nulová",J120,0)</f>
        <v>0</v>
      </c>
      <c r="BJ120" s="17" t="s">
        <v>85</v>
      </c>
      <c r="BK120" s="113">
        <f>ROUND(I120*H120,2)</f>
        <v>0</v>
      </c>
      <c r="BL120" s="17" t="s">
        <v>161</v>
      </c>
      <c r="BM120" s="207" t="s">
        <v>494</v>
      </c>
    </row>
    <row r="121" spans="1:65" s="2" customFormat="1" ht="24.2" customHeight="1">
      <c r="A121" s="35"/>
      <c r="B121" s="36"/>
      <c r="C121" s="196" t="s">
        <v>170</v>
      </c>
      <c r="D121" s="196" t="s">
        <v>138</v>
      </c>
      <c r="E121" s="197" t="s">
        <v>495</v>
      </c>
      <c r="F121" s="198" t="s">
        <v>496</v>
      </c>
      <c r="G121" s="199" t="s">
        <v>490</v>
      </c>
      <c r="H121" s="256"/>
      <c r="I121" s="201"/>
      <c r="J121" s="202">
        <f>ROUND(I121*H121,2)</f>
        <v>0</v>
      </c>
      <c r="K121" s="198" t="s">
        <v>274</v>
      </c>
      <c r="L121" s="38"/>
      <c r="M121" s="203" t="s">
        <v>1</v>
      </c>
      <c r="N121" s="204" t="s">
        <v>42</v>
      </c>
      <c r="O121" s="72"/>
      <c r="P121" s="205">
        <f>O121*H121</f>
        <v>0</v>
      </c>
      <c r="Q121" s="205">
        <v>0</v>
      </c>
      <c r="R121" s="205">
        <f>Q121*H121</f>
        <v>0</v>
      </c>
      <c r="S121" s="205">
        <v>0</v>
      </c>
      <c r="T121" s="206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07" t="s">
        <v>77</v>
      </c>
      <c r="AT121" s="207" t="s">
        <v>138</v>
      </c>
      <c r="AU121" s="207" t="s">
        <v>85</v>
      </c>
      <c r="AY121" s="17" t="s">
        <v>136</v>
      </c>
      <c r="BE121" s="113">
        <f>IF(N121="základní",J121,0)</f>
        <v>0</v>
      </c>
      <c r="BF121" s="113">
        <f>IF(N121="snížená",J121,0)</f>
        <v>0</v>
      </c>
      <c r="BG121" s="113">
        <f>IF(N121="zákl. přenesená",J121,0)</f>
        <v>0</v>
      </c>
      <c r="BH121" s="113">
        <f>IF(N121="sníž. přenesená",J121,0)</f>
        <v>0</v>
      </c>
      <c r="BI121" s="113">
        <f>IF(N121="nulová",J121,0)</f>
        <v>0</v>
      </c>
      <c r="BJ121" s="17" t="s">
        <v>85</v>
      </c>
      <c r="BK121" s="113">
        <f>ROUND(I121*H121,2)</f>
        <v>0</v>
      </c>
      <c r="BL121" s="17" t="s">
        <v>161</v>
      </c>
      <c r="BM121" s="207" t="s">
        <v>497</v>
      </c>
    </row>
    <row r="122" spans="1:65" s="2" customFormat="1" ht="68.25">
      <c r="A122" s="35"/>
      <c r="B122" s="36"/>
      <c r="C122" s="37"/>
      <c r="D122" s="210" t="s">
        <v>498</v>
      </c>
      <c r="E122" s="37"/>
      <c r="F122" s="257" t="s">
        <v>499</v>
      </c>
      <c r="G122" s="37"/>
      <c r="H122" s="37"/>
      <c r="I122" s="258"/>
      <c r="J122" s="37"/>
      <c r="K122" s="37"/>
      <c r="L122" s="38"/>
      <c r="M122" s="259"/>
      <c r="N122" s="260"/>
      <c r="O122" s="72"/>
      <c r="P122" s="72"/>
      <c r="Q122" s="72"/>
      <c r="R122" s="72"/>
      <c r="S122" s="72"/>
      <c r="T122" s="73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7" t="s">
        <v>498</v>
      </c>
      <c r="AU122" s="17" t="s">
        <v>85</v>
      </c>
    </row>
    <row r="123" spans="1:65" s="2" customFormat="1" ht="24.2" customHeight="1">
      <c r="A123" s="35"/>
      <c r="B123" s="36"/>
      <c r="C123" s="196" t="s">
        <v>176</v>
      </c>
      <c r="D123" s="196" t="s">
        <v>138</v>
      </c>
      <c r="E123" s="197" t="s">
        <v>500</v>
      </c>
      <c r="F123" s="198" t="s">
        <v>501</v>
      </c>
      <c r="G123" s="199" t="s">
        <v>490</v>
      </c>
      <c r="H123" s="256"/>
      <c r="I123" s="201"/>
      <c r="J123" s="202">
        <f>ROUND(I123*H123,2)</f>
        <v>0</v>
      </c>
      <c r="K123" s="198" t="s">
        <v>274</v>
      </c>
      <c r="L123" s="38"/>
      <c r="M123" s="241" t="s">
        <v>1</v>
      </c>
      <c r="N123" s="242" t="s">
        <v>42</v>
      </c>
      <c r="O123" s="243"/>
      <c r="P123" s="244">
        <f>O123*H123</f>
        <v>0</v>
      </c>
      <c r="Q123" s="244">
        <v>0</v>
      </c>
      <c r="R123" s="244">
        <f>Q123*H123</f>
        <v>0</v>
      </c>
      <c r="S123" s="244">
        <v>0</v>
      </c>
      <c r="T123" s="245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07" t="s">
        <v>77</v>
      </c>
      <c r="AT123" s="207" t="s">
        <v>138</v>
      </c>
      <c r="AU123" s="207" t="s">
        <v>85</v>
      </c>
      <c r="AY123" s="17" t="s">
        <v>136</v>
      </c>
      <c r="BE123" s="113">
        <f>IF(N123="základní",J123,0)</f>
        <v>0</v>
      </c>
      <c r="BF123" s="113">
        <f>IF(N123="snížená",J123,0)</f>
        <v>0</v>
      </c>
      <c r="BG123" s="113">
        <f>IF(N123="zákl. přenesená",J123,0)</f>
        <v>0</v>
      </c>
      <c r="BH123" s="113">
        <f>IF(N123="sníž. přenesená",J123,0)</f>
        <v>0</v>
      </c>
      <c r="BI123" s="113">
        <f>IF(N123="nulová",J123,0)</f>
        <v>0</v>
      </c>
      <c r="BJ123" s="17" t="s">
        <v>85</v>
      </c>
      <c r="BK123" s="113">
        <f>ROUND(I123*H123,2)</f>
        <v>0</v>
      </c>
      <c r="BL123" s="17" t="s">
        <v>161</v>
      </c>
      <c r="BM123" s="207" t="s">
        <v>502</v>
      </c>
    </row>
    <row r="124" spans="1:65" s="2" customFormat="1" ht="6.95" customHeight="1">
      <c r="A124" s="35"/>
      <c r="B124" s="55"/>
      <c r="C124" s="56"/>
      <c r="D124" s="56"/>
      <c r="E124" s="56"/>
      <c r="F124" s="56"/>
      <c r="G124" s="56"/>
      <c r="H124" s="56"/>
      <c r="I124" s="56"/>
      <c r="J124" s="56"/>
      <c r="K124" s="56"/>
      <c r="L124" s="38"/>
      <c r="M124" s="35"/>
      <c r="O124" s="35"/>
      <c r="P124" s="35"/>
      <c r="Q124" s="35"/>
      <c r="R124" s="35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</sheetData>
  <sheetProtection algorithmName="SHA-512" hashValue="iIFaxV3enHwBT9TkwhF2Dm4n4sjkVLy6OI0JTZGBJlyI+VILzoBmFv9roLwkZ6OLGwloL6eqw+4k07+bxn5g9Q==" saltValue="QNK34cjeXdZVFM7wKyH9i+29BXr1t1v7+USMeYyRpiE62JbcojxTstLFVdOK41hC0tvQm1xQpDlI8nYL6sSmxA==" spinCount="100000" sheet="1" objects="1" scenarios="1" formatColumns="0" formatRows="0" autoFilter="0"/>
  <autoFilter ref="C116:K123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01-SO24 - URS - Oprava os...</vt:lpstr>
      <vt:lpstr>02-SO24 - ÚOŽI - Oprava o...</vt:lpstr>
      <vt:lpstr>03-SO24 - VRN - Oprava os...</vt:lpstr>
      <vt:lpstr>'01-SO24 - URS - Oprava os...'!Názvy_tisku</vt:lpstr>
      <vt:lpstr>'02-SO24 - ÚOŽI - Oprava o...'!Názvy_tisku</vt:lpstr>
      <vt:lpstr>'03-SO24 - VRN - Oprava os...'!Názvy_tisku</vt:lpstr>
      <vt:lpstr>'Rekapitulace stavby'!Názvy_tisku</vt:lpstr>
      <vt:lpstr>'01-SO24 - URS - Oprava os...'!Oblast_tisku</vt:lpstr>
      <vt:lpstr>'02-SO24 - ÚOŽI - Oprava o...'!Oblast_tisku</vt:lpstr>
      <vt:lpstr>'03-SO24 - VRN - Oprava os...'!Oblast_tisku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Kučík Martin, Ing.</dc:creator>
  <cp:lastModifiedBy>Duda Vlastimil, Ing.</cp:lastModifiedBy>
  <dcterms:created xsi:type="dcterms:W3CDTF">2020-08-18T13:07:20Z</dcterms:created>
  <dcterms:modified xsi:type="dcterms:W3CDTF">2020-08-28T11:09:50Z</dcterms:modified>
</cp:coreProperties>
</file>